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C:\Users\U0125769\Desktop\"/>
    </mc:Choice>
  </mc:AlternateContent>
  <xr:revisionPtr revIDLastSave="0" documentId="13_ncr:1_{63F3A7C5-347D-43D2-92F2-EF01E0F9C566}" xr6:coauthVersionLast="47" xr6:coauthVersionMax="47" xr10:uidLastSave="{00000000-0000-0000-0000-000000000000}"/>
  <bookViews>
    <workbookView xWindow="57480" yWindow="-120" windowWidth="29040" windowHeight="15840" tabRatio="809" xr2:uid="{89E84A1E-8585-42ED-870E-586DEBD1800E}"/>
  </bookViews>
  <sheets>
    <sheet name="INDEX" sheetId="41" r:id="rId1"/>
    <sheet name="Disclaimer" sheetId="102" r:id="rId2"/>
    <sheet name="1.1 Key Figures" sheetId="31" r:id="rId3"/>
    <sheet name="2.1 P&amp;L (annual)" sheetId="33" r:id="rId4"/>
    <sheet name="2.2 P&amp;L (quarterly)" sheetId="90" r:id="rId5"/>
    <sheet name="2.3 Return on avg. total assets" sheetId="26" r:id="rId6"/>
    <sheet name="2.4 Yields and Costs" sheetId="28" r:id="rId7"/>
    <sheet name="2.5 Revenues from services" sheetId="97" r:id="rId8"/>
    <sheet name="2.6 Wealth management revenues" sheetId="5" r:id="rId9"/>
    <sheet name="2.7 Protection insurance revenu" sheetId="46" r:id="rId10"/>
    <sheet name="2.8 Banking fees" sheetId="96" r:id="rId11"/>
    <sheet name="2.9 Income from investments" sheetId="29" r:id="rId12"/>
    <sheet name="2.10 Trading income" sheetId="54" r:id="rId13"/>
    <sheet name="2.11 Other op. income &amp; exp." sheetId="23" r:id="rId14"/>
    <sheet name="2.12 Operating expenses" sheetId="21" r:id="rId15"/>
    <sheet name="2.13 Impairment losses" sheetId="50" r:id="rId16"/>
    <sheet name="2.14 Gains_Losses on disposals " sheetId="47" r:id="rId17"/>
    <sheet name="2.15 Revenues reconciliations" sheetId="101" r:id="rId18"/>
    <sheet name="3.1 Balance sheet" sheetId="18" r:id="rId19"/>
    <sheet name="3.2 Customer Loans" sheetId="7" r:id="rId20"/>
    <sheet name="3.3 Customer Funds" sheetId="27" r:id="rId21"/>
    <sheet name="3.4 Asset quality" sheetId="9" r:id="rId22"/>
    <sheet name="3.5 IFRS9 Stages" sheetId="55" r:id="rId23"/>
    <sheet name="3.6 Residential mortgages LtV" sheetId="62" r:id="rId24"/>
    <sheet name="3.7 Solvency" sheetId="1" r:id="rId25"/>
    <sheet name="3.8 Liquidity" sheetId="99" r:id="rId26"/>
    <sheet name="4.1 Segment P&amp;L (annual)" sheetId="69" r:id="rId27"/>
    <sheet name="4.2 Bancassurance P&amp;L" sheetId="70" r:id="rId28"/>
    <sheet name="4.3 Bancassurance balance sheet" sheetId="72" r:id="rId29"/>
    <sheet name="4.4 Insurance P&amp;L" sheetId="73" r:id="rId30"/>
    <sheet name="4.5 BPI P&amp;L" sheetId="49" r:id="rId31"/>
    <sheet name="4.6 BPI Balance Sheet" sheetId="94" r:id="rId32"/>
    <sheet name="4.7 Corporate Center P&amp;L" sheetId="75" r:id="rId33"/>
    <sheet name="4.8 Corporate Center Bal. Sheet" sheetId="77" r:id="rId34"/>
    <sheet name="Notes" sheetId="103" r:id="rId35"/>
  </sheets>
  <externalReferences>
    <externalReference r:id="rId36"/>
    <externalReference r:id="rId37"/>
    <externalReference r:id="rId38"/>
    <externalReference r:id="rId39"/>
    <externalReference r:id="rId40"/>
    <externalReference r:id="rId41"/>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5" hidden="1">[2]capçalera!#REF!</definedName>
    <definedName name="_Key1" localSheetId="7" hidden="1">[3]capçalera!#REF!</definedName>
    <definedName name="_Key1" localSheetId="8" hidden="1">[3]capçalera!#REF!</definedName>
    <definedName name="_Key1" localSheetId="9" hidden="1">[2]capçalera!#REF!</definedName>
    <definedName name="_Key1" localSheetId="10" hidden="1">[2]capçalera!#REF!</definedName>
    <definedName name="_Key1" localSheetId="11" hidden="1">[2]capçalera!#REF!</definedName>
    <definedName name="_Key1" localSheetId="19" hidden="1">[2]capçalera!#REF!</definedName>
    <definedName name="_Key1" localSheetId="20" hidden="1">[3]capçalera!#REF!</definedName>
    <definedName name="_Key1" localSheetId="21" hidden="1">[2]capçalera!#REF!</definedName>
    <definedName name="_Key1" localSheetId="30" hidden="1">[2]capçalera!#REF!</definedName>
    <definedName name="_Key1" localSheetId="31" hidden="1">[2]capçalera!#REF!</definedName>
    <definedName name="_Key1" localSheetId="1" hidden="1">[1]capçalera!#REF!</definedName>
    <definedName name="_Key1" localSheetId="0" hidden="1">[2]capçalera!#REF!</definedName>
    <definedName name="_Key1" localSheetId="34" hidden="1">[1]capçalera!#REF!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5" hidden="1">[2]capçalera!#REF!</definedName>
    <definedName name="_Sort" localSheetId="7" hidden="1">[3]capçalera!#REF!</definedName>
    <definedName name="_Sort" localSheetId="8" hidden="1">[3]capçalera!#REF!</definedName>
    <definedName name="_Sort" localSheetId="9" hidden="1">[2]capçalera!#REF!</definedName>
    <definedName name="_Sort" localSheetId="10" hidden="1">[2]capçalera!#REF!</definedName>
    <definedName name="_Sort" localSheetId="11" hidden="1">[2]capçalera!#REF!</definedName>
    <definedName name="_Sort" localSheetId="19" hidden="1">[2]capçalera!#REF!</definedName>
    <definedName name="_Sort" localSheetId="20" hidden="1">[3]capçalera!#REF!</definedName>
    <definedName name="_Sort" localSheetId="21" hidden="1">[2]capçalera!#REF!</definedName>
    <definedName name="_Sort" localSheetId="30" hidden="1">[2]capçalera!#REF!</definedName>
    <definedName name="_Sort" localSheetId="31" hidden="1">[2]capçalera!#REF!</definedName>
    <definedName name="_Sort" localSheetId="1" hidden="1">[1]capçalera!#REF!</definedName>
    <definedName name="_Sort" localSheetId="0" hidden="1">[2]capçalera!#REF!</definedName>
    <definedName name="_Sort" localSheetId="34" hidden="1">[1]capçalera!#REF!</definedName>
    <definedName name="_Sort" hidden="1">[1]capçalera!#REF!</definedName>
    <definedName name="aa" localSheetId="16" hidden="1">{#N/A,#N/A,FALSE,"422";#N/A,#N/A,FALSE,"421";#N/A,#N/A,FALSE,"42"}</definedName>
    <definedName name="aa" localSheetId="4">{#N/A,#N/A,FALSE,"422";#N/A,#N/A,FALSE,"421";#N/A,#N/A,FALSE,"42"}</definedName>
    <definedName name="aa" localSheetId="9" hidden="1">{#N/A,#N/A,FALSE,"422";#N/A,#N/A,FALSE,"421";#N/A,#N/A,FALSE,"42"}</definedName>
    <definedName name="aa" localSheetId="10" hidden="1">{#N/A,#N/A,FALSE,"422";#N/A,#N/A,FALSE,"421";#N/A,#N/A,FALSE,"42"}</definedName>
    <definedName name="aa" localSheetId="11" hidden="1">{#N/A,#N/A,FALSE,"422";#N/A,#N/A,FALSE,"421";#N/A,#N/A,FALSE,"42"}</definedName>
    <definedName name="aa" localSheetId="21" hidden="1">{#N/A,#N/A,FALSE,"422";#N/A,#N/A,FALSE,"421";#N/A,#N/A,FALSE,"42"}</definedName>
    <definedName name="aa" localSheetId="23" hidden="1">{#N/A,#N/A,FALSE,"422";#N/A,#N/A,FALSE,"421";#N/A,#N/A,FALSE,"42"}</definedName>
    <definedName name="aa" localSheetId="25" hidden="1">{#N/A,#N/A,FALSE,"422";#N/A,#N/A,FALSE,"421";#N/A,#N/A,FALSE,"42"}</definedName>
    <definedName name="aa" localSheetId="26">{#N/A,#N/A,FALSE,"422";#N/A,#N/A,FALSE,"421";#N/A,#N/A,FALSE,"42"}</definedName>
    <definedName name="aa" localSheetId="1" hidden="1">{#N/A,#N/A,FALSE,"422";#N/A,#N/A,FALSE,"421";#N/A,#N/A,FALSE,"42"}</definedName>
    <definedName name="aa" localSheetId="0" hidden="1">{#N/A,#N/A,FALSE,"422";#N/A,#N/A,FALSE,"421";#N/A,#N/A,FALSE,"42"}</definedName>
    <definedName name="aa" localSheetId="34"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9" hidden="1">{#N/A,#N/A,FALSE,"422";#N/A,#N/A,FALSE,"421";#N/A,#N/A,FALSE,"42"}</definedName>
    <definedName name="Aaa" localSheetId="10" hidden="1">{#N/A,#N/A,FALSE,"422";#N/A,#N/A,FALSE,"421";#N/A,#N/A,FALSE,"42"}</definedName>
    <definedName name="Aaa" localSheetId="11" hidden="1">{#N/A,#N/A,FALSE,"422";#N/A,#N/A,FALSE,"421";#N/A,#N/A,FALSE,"42"}</definedName>
    <definedName name="Aaa" localSheetId="21" hidden="1">{#N/A,#N/A,FALSE,"422";#N/A,#N/A,FALSE,"421";#N/A,#N/A,FALSE,"42"}</definedName>
    <definedName name="Aaa" localSheetId="23" hidden="1">{#N/A,#N/A,FALSE,"422";#N/A,#N/A,FALSE,"421";#N/A,#N/A,FALSE,"42"}</definedName>
    <definedName name="Aaa" localSheetId="25" hidden="1">{#N/A,#N/A,FALSE,"422";#N/A,#N/A,FALSE,"421";#N/A,#N/A,FALSE,"42"}</definedName>
    <definedName name="Aaa" localSheetId="26">{#N/A,#N/A,FALSE,"422";#N/A,#N/A,FALSE,"421";#N/A,#N/A,FALSE,"42"}</definedName>
    <definedName name="Aaa" localSheetId="1" hidden="1">{#N/A,#N/A,FALSE,"422";#N/A,#N/A,FALSE,"421";#N/A,#N/A,FALSE,"42"}</definedName>
    <definedName name="Aaa" localSheetId="0" hidden="1">{#N/A,#N/A,FALSE,"422";#N/A,#N/A,FALSE,"421";#N/A,#N/A,FALSE,"42"}</definedName>
    <definedName name="Aaa" localSheetId="34" hidden="1">{#N/A,#N/A,FALSE,"422";#N/A,#N/A,FALSE,"421";#N/A,#N/A,FALSE,"42"}</definedName>
    <definedName name="Aaa" hidden="1">{#N/A,#N/A,FALSE,"422";#N/A,#N/A,FALSE,"421";#N/A,#N/A,FALSE,"42"}</definedName>
    <definedName name="_xlnm.Print_Area" localSheetId="3">'2.1 P&amp;L (annual)'!$B$2:$I$28</definedName>
    <definedName name="_xlnm.Print_Area" localSheetId="12">'2.10 Trading income'!$B$1:$J$3</definedName>
    <definedName name="_xlnm.Print_Area" localSheetId="13">'2.11 Other op. income &amp; exp.'!$B$1:$J$11</definedName>
    <definedName name="_xlnm.Print_Area" localSheetId="15">'2.13 Impairment losses'!$B$1:$J$9</definedName>
    <definedName name="_xlnm.Print_Area" localSheetId="5">'2.3 Return on avg. total assets'!$B$1:$H$2</definedName>
    <definedName name="_xlnm.Print_Area" localSheetId="6">'2.4 Yields and Costs'!$B$1:$R$2</definedName>
    <definedName name="_xlnm.Print_Area" localSheetId="7">'2.5 Revenues from services'!$B$1:$J$11</definedName>
    <definedName name="_xlnm.Print_Area" localSheetId="8">'2.6 Wealth management revenues'!$B$1:$J$15</definedName>
    <definedName name="_xlnm.Print_Area" localSheetId="11">'2.9 Income from investments'!$B$1:$J$10</definedName>
    <definedName name="_xlnm.Print_Area" localSheetId="20">'3.3 Customer Funds'!$B$1:$F$20</definedName>
    <definedName name="_xlnm.Print_Area" localSheetId="24">'3.7 Solvency'!$B$1:$H$4</definedName>
    <definedName name="_xlnm.Print_Area" localSheetId="30">'4.5 BPI P&amp;L'!$B$1:$J$48</definedName>
    <definedName name="_xlnm.Print_Area" localSheetId="31">'4.6 BPI Balance Sheet'!$B$1:$J$49</definedName>
    <definedName name="_xlnm.Print_Area" localSheetId="33">'4.8 Corporate Center Bal. Sheet'!$B$2:$I$15</definedName>
    <definedName name="bb" localSheetId="16" hidden="1">{#N/A,#N/A,FALSE,"422";#N/A,#N/A,FALSE,"421";#N/A,#N/A,FALSE,"42"}</definedName>
    <definedName name="bb" localSheetId="4">{#N/A,#N/A,FALSE,"422";#N/A,#N/A,FALSE,"421";#N/A,#N/A,FALSE,"42"}</definedName>
    <definedName name="bb" localSheetId="9" hidden="1">{#N/A,#N/A,FALSE,"422";#N/A,#N/A,FALSE,"421";#N/A,#N/A,FALSE,"42"}</definedName>
    <definedName name="bb" localSheetId="10" hidden="1">{#N/A,#N/A,FALSE,"422";#N/A,#N/A,FALSE,"421";#N/A,#N/A,FALSE,"42"}</definedName>
    <definedName name="bb" localSheetId="11" hidden="1">{#N/A,#N/A,FALSE,"422";#N/A,#N/A,FALSE,"421";#N/A,#N/A,FALSE,"42"}</definedName>
    <definedName name="bb" localSheetId="21" hidden="1">{#N/A,#N/A,FALSE,"422";#N/A,#N/A,FALSE,"421";#N/A,#N/A,FALSE,"42"}</definedName>
    <definedName name="bb" localSheetId="23" hidden="1">{#N/A,#N/A,FALSE,"422";#N/A,#N/A,FALSE,"421";#N/A,#N/A,FALSE,"42"}</definedName>
    <definedName name="bb" localSheetId="25" hidden="1">{#N/A,#N/A,FALSE,"422";#N/A,#N/A,FALSE,"421";#N/A,#N/A,FALSE,"42"}</definedName>
    <definedName name="bb" localSheetId="26">{#N/A,#N/A,FALSE,"422";#N/A,#N/A,FALSE,"421";#N/A,#N/A,FALSE,"42"}</definedName>
    <definedName name="bb" localSheetId="1" hidden="1">{#N/A,#N/A,FALSE,"422";#N/A,#N/A,FALSE,"421";#N/A,#N/A,FALSE,"42"}</definedName>
    <definedName name="bb" localSheetId="0" hidden="1">{#N/A,#N/A,FALSE,"422";#N/A,#N/A,FALSE,"421";#N/A,#N/A,FALSE,"42"}</definedName>
    <definedName name="bb" localSheetId="34"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9" hidden="1">{#N/A,#N/A,FALSE,"422";#N/A,#N/A,FALSE,"421";#N/A,#N/A,FALSE,"42"}</definedName>
    <definedName name="hola" localSheetId="10" hidden="1">{#N/A,#N/A,FALSE,"422";#N/A,#N/A,FALSE,"421";#N/A,#N/A,FALSE,"42"}</definedName>
    <definedName name="hola" localSheetId="11" hidden="1">{#N/A,#N/A,FALSE,"422";#N/A,#N/A,FALSE,"421";#N/A,#N/A,FALSE,"42"}</definedName>
    <definedName name="hola" localSheetId="21" hidden="1">{#N/A,#N/A,FALSE,"422";#N/A,#N/A,FALSE,"421";#N/A,#N/A,FALSE,"42"}</definedName>
    <definedName name="hola" localSheetId="23" hidden="1">{#N/A,#N/A,FALSE,"422";#N/A,#N/A,FALSE,"421";#N/A,#N/A,FALSE,"42"}</definedName>
    <definedName name="hola" localSheetId="25" hidden="1">{#N/A,#N/A,FALSE,"422";#N/A,#N/A,FALSE,"421";#N/A,#N/A,FALSE,"42"}</definedName>
    <definedName name="hola" localSheetId="26">{#N/A,#N/A,FALSE,"422";#N/A,#N/A,FALSE,"421";#N/A,#N/A,FALSE,"42"}</definedName>
    <definedName name="hola" localSheetId="1" hidden="1">{#N/A,#N/A,FALSE,"422";#N/A,#N/A,FALSE,"421";#N/A,#N/A,FALSE,"42"}</definedName>
    <definedName name="hola" localSheetId="0" hidden="1">{#N/A,#N/A,FALSE,"422";#N/A,#N/A,FALSE,"421";#N/A,#N/A,FALSE,"42"}</definedName>
    <definedName name="hola" localSheetId="34" hidden="1">{#N/A,#N/A,FALSE,"422";#N/A,#N/A,FALSE,"421";#N/A,#N/A,FALSE,"42"}</definedName>
    <definedName name="hola" hidden="1">{#N/A,#N/A,FALSE,"422";#N/A,#N/A,FALSE,"421";#N/A,#N/A,FALSE,"42"}</definedName>
    <definedName name="IFRS9" localSheetId="4">'[4]IFRS9 Stages'!#REF!</definedName>
    <definedName name="IFRS9" localSheetId="23">'[5]IFRS9 Stages'!#REF!</definedName>
    <definedName name="IFRS9" localSheetId="25">'[5]IFRS9 Stages'!#REF!</definedName>
    <definedName name="IFRS9" localSheetId="26">'[4]IFRS9 Stages'!#REF!</definedName>
    <definedName name="IFRS9" localSheetId="1">'[6]3.6 IFRS9 Stages'!#REF!</definedName>
    <definedName name="IFRS9" localSheetId="34">'[6]3.6 IFRS9 Stages'!#REF!</definedName>
    <definedName name="IFRS9">'3.5 IFRS9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 hidden="1">{#N/A,#N/A,TRUE,"REA_PRY";#N/A,#N/A,TRUE,"ACUM_ANT";#N/A,#N/A,TRUE,"ACMF_PRY";#N/A,#N/A,TRUE,"ACMF_ANT";#N/A,#N/A,TRUE,"BE"}</definedName>
    <definedName name="PDA" localSheetId="7" hidden="1">{#N/A,#N/A,TRUE,"REA_PRY";#N/A,#N/A,TRUE,"ACUM_ANT";#N/A,#N/A,TRUE,"ACMF_PRY";#N/A,#N/A,TRUE,"ACMF_ANT";#N/A,#N/A,TRUE,"BE"}</definedName>
    <definedName name="PDA" localSheetId="8" hidden="1">{#N/A,#N/A,TRUE,"REA_PRY";#N/A,#N/A,TRUE,"ACUM_ANT";#N/A,#N/A,TRUE,"ACMF_PRY";#N/A,#N/A,TRUE,"ACMF_ANT";#N/A,#N/A,TRUE,"BE"}</definedName>
    <definedName name="PDA" localSheetId="23" hidden="1">{#N/A,#N/A,TRUE,"REA_PRY";#N/A,#N/A,TRUE,"ACUM_ANT";#N/A,#N/A,TRUE,"ACMF_PRY";#N/A,#N/A,TRUE,"ACMF_ANT";#N/A,#N/A,TRUE,"BE"}</definedName>
    <definedName name="PDA" localSheetId="25" hidden="1">{#N/A,#N/A,TRUE,"REA_PRY";#N/A,#N/A,TRUE,"ACUM_ANT";#N/A,#N/A,TRUE,"ACMF_PRY";#N/A,#N/A,TRUE,"ACMF_ANT";#N/A,#N/A,TRUE,"BE"}</definedName>
    <definedName name="PDA" localSheetId="26">{#N/A,#N/A,TRUE,"REA_PRY";#N/A,#N/A,TRUE,"ACUM_ANT";#N/A,#N/A,TRUE,"ACMF_PRY";#N/A,#N/A,TRUE,"ACMF_ANT";#N/A,#N/A,TRUE,"BE"}</definedName>
    <definedName name="PDA" localSheetId="1" hidden="1">{#N/A,#N/A,TRUE,"REA_PRY";#N/A,#N/A,TRUE,"ACUM_ANT";#N/A,#N/A,TRUE,"ACMF_PRY";#N/A,#N/A,TRUE,"ACMF_ANT";#N/A,#N/A,TRUE,"BE"}</definedName>
    <definedName name="PDA" localSheetId="0" hidden="1">{#N/A,#N/A,TRUE,"REA_PRY";#N/A,#N/A,TRUE,"ACUM_ANT";#N/A,#N/A,TRUE,"ACMF_PRY";#N/A,#N/A,TRUE,"ACMF_ANT";#N/A,#N/A,TRUE,"BE"}</definedName>
    <definedName name="PDA" localSheetId="34"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9" hidden="1">{#N/A,#N/A,FALSE,"422";#N/A,#N/A,FALSE,"421";#N/A,#N/A,FALSE,"42"}</definedName>
    <definedName name="pepa" localSheetId="10" hidden="1">{#N/A,#N/A,FALSE,"422";#N/A,#N/A,FALSE,"421";#N/A,#N/A,FALSE,"42"}</definedName>
    <definedName name="pepa" localSheetId="11" hidden="1">{#N/A,#N/A,FALSE,"422";#N/A,#N/A,FALSE,"421";#N/A,#N/A,FALSE,"42"}</definedName>
    <definedName name="pepa" localSheetId="21" hidden="1">{#N/A,#N/A,FALSE,"422";#N/A,#N/A,FALSE,"421";#N/A,#N/A,FALSE,"42"}</definedName>
    <definedName name="pepa" localSheetId="23" hidden="1">{#N/A,#N/A,FALSE,"422";#N/A,#N/A,FALSE,"421";#N/A,#N/A,FALSE,"42"}</definedName>
    <definedName name="pepa" localSheetId="25" hidden="1">{#N/A,#N/A,FALSE,"422";#N/A,#N/A,FALSE,"421";#N/A,#N/A,FALSE,"42"}</definedName>
    <definedName name="pepa" localSheetId="26">{#N/A,#N/A,FALSE,"422";#N/A,#N/A,FALSE,"421";#N/A,#N/A,FALSE,"42"}</definedName>
    <definedName name="pepa" localSheetId="1" hidden="1">{#N/A,#N/A,FALSE,"422";#N/A,#N/A,FALSE,"421";#N/A,#N/A,FALSE,"42"}</definedName>
    <definedName name="pepa" localSheetId="0" hidden="1">{#N/A,#N/A,FALSE,"422";#N/A,#N/A,FALSE,"421";#N/A,#N/A,FALSE,"42"}</definedName>
    <definedName name="pepa" localSheetId="34"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 hidden="1">{#N/A,#N/A,FALSE,"contrib_act";#N/A,#N/A,FALSE,"proportional";#N/A,#N/A,FALSE,"variación_abs"}</definedName>
    <definedName name="wrn.comisiones." localSheetId="26">{#N/A,#N/A,FALSE,"contrib_act";#N/A,#N/A,FALSE,"proportional";#N/A,#N/A,FALSE,"variación_abs"}</definedName>
    <definedName name="wrn.comisiones." localSheetId="1" hidden="1">{#N/A,#N/A,FALSE,"contrib_act";#N/A,#N/A,FALSE,"proportional";#N/A,#N/A,FALSE,"variación_abs"}</definedName>
    <definedName name="wrn.comisiones." localSheetId="0" hidden="1">{#N/A,#N/A,FALSE,"contrib_act";#N/A,#N/A,FALSE,"proportional";#N/A,#N/A,FALSE,"variación_abs"}</definedName>
    <definedName name="wrn.comisiones." localSheetId="34"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localSheetId="26">{"DOC_01",#N/A,TRUE,"DOC_01";"DOC_02",#N/A,TRUE,"DOC_02";"DOC_03",#N/A,TRUE,"DOC_03";"DOC_04",#N/A,TRUE,"DOC_04";"DOC_05",#N/A,TRUE,"DOC_05";"ANA_01",#N/A,TRUE,"ANA_01"}</definedName>
    <definedName name="wrn.COMPLETO." localSheetId="1"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34"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 hidden="1">{#N/A,#N/A,TRUE,"REA_PRY";#N/A,#N/A,TRUE,"ACUM_ANT";#N/A,#N/A,TRUE,"ACMF_PRY";#N/A,#N/A,TRUE,"ACMF_ANT";#N/A,#N/A,TRUE,"BE"}</definedName>
    <definedName name="wrn.IMPRESION." localSheetId="7" hidden="1">{#N/A,#N/A,TRUE,"REA_PRY";#N/A,#N/A,TRUE,"ACUM_ANT";#N/A,#N/A,TRUE,"ACMF_PRY";#N/A,#N/A,TRUE,"ACMF_ANT";#N/A,#N/A,TRUE,"BE"}</definedName>
    <definedName name="wrn.IMPRESION." localSheetId="8"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 hidden="1">{#N/A,#N/A,TRUE,"REA_PRY";#N/A,#N/A,TRUE,"ACUM_ANT";#N/A,#N/A,TRUE,"ACMF_PRY";#N/A,#N/A,TRUE,"ACMF_ANT";#N/A,#N/A,TRUE,"BE"}</definedName>
    <definedName name="wrn.IMPRESION." localSheetId="26">{#N/A,#N/A,TRUE,"REA_PRY";#N/A,#N/A,TRUE,"ACUM_ANT";#N/A,#N/A,TRUE,"ACMF_PRY";#N/A,#N/A,TRUE,"ACMF_ANT";#N/A,#N/A,TRUE,"BE"}</definedName>
    <definedName name="wrn.IMPRESION." localSheetId="1" hidden="1">{#N/A,#N/A,TRUE,"REA_PRY";#N/A,#N/A,TRUE,"ACUM_ANT";#N/A,#N/A,TRUE,"ACMF_PRY";#N/A,#N/A,TRUE,"ACMF_ANT";#N/A,#N/A,TRUE,"BE"}</definedName>
    <definedName name="wrn.IMPRESION." localSheetId="0" hidden="1">{#N/A,#N/A,TRUE,"REA_PRY";#N/A,#N/A,TRUE,"ACUM_ANT";#N/A,#N/A,TRUE,"ACMF_PRY";#N/A,#N/A,TRUE,"ACMF_ANT";#N/A,#N/A,TRUE,"BE"}</definedName>
    <definedName name="wrn.IMPRESION." localSheetId="34"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 hidden="1">{#N/A,#N/A,FALSE,"432";#N/A,#N/A,FALSE,"431";#N/A,#N/A,FALSE,"422l";#N/A,#N/A,FALSE,"422";#N/A,#N/A,FALSE,"421";#N/A,#N/A,FALSE,"42";#N/A,#N/A,FALSE,"41"}</definedName>
    <definedName name="wrn.QMAN." localSheetId="26">{#N/A,#N/A,FALSE,"432";#N/A,#N/A,FALSE,"431";#N/A,#N/A,FALSE,"422l";#N/A,#N/A,FALSE,"422";#N/A,#N/A,FALSE,"421";#N/A,#N/A,FALSE,"42";#N/A,#N/A,FALSE,"41"}</definedName>
    <definedName name="wrn.QMAN." localSheetId="1" hidden="1">{#N/A,#N/A,FALSE,"432";#N/A,#N/A,FALSE,"431";#N/A,#N/A,FALSE,"422l";#N/A,#N/A,FALSE,"422";#N/A,#N/A,FALSE,"421";#N/A,#N/A,FALSE,"42";#N/A,#N/A,FALSE,"41"}</definedName>
    <definedName name="wrn.QMAN." localSheetId="0" hidden="1">{#N/A,#N/A,FALSE,"432";#N/A,#N/A,FALSE,"431";#N/A,#N/A,FALSE,"422l";#N/A,#N/A,FALSE,"422";#N/A,#N/A,FALSE,"421";#N/A,#N/A,FALSE,"42";#N/A,#N/A,FALSE,"41"}</definedName>
    <definedName name="wrn.QMAN." localSheetId="34"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9" hidden="1">{#N/A,#N/A,FALSE,"422";#N/A,#N/A,FALSE,"421";#N/A,#N/A,FALSE,"42"}</definedName>
    <definedName name="wrn.VENTAS." localSheetId="10" hidden="1">{#N/A,#N/A,FALSE,"422";#N/A,#N/A,FALSE,"421";#N/A,#N/A,FALSE,"42"}</definedName>
    <definedName name="wrn.VENTAS." localSheetId="11"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 hidden="1">{#N/A,#N/A,FALSE,"422";#N/A,#N/A,FALSE,"421";#N/A,#N/A,FALSE,"42"}</definedName>
    <definedName name="wrn.VENTAS." localSheetId="26">{#N/A,#N/A,FALSE,"422";#N/A,#N/A,FALSE,"421";#N/A,#N/A,FALSE,"42"}</definedName>
    <definedName name="wrn.VENTAS." localSheetId="1" hidden="1">{#N/A,#N/A,FALSE,"422";#N/A,#N/A,FALSE,"421";#N/A,#N/A,FALSE,"42"}</definedName>
    <definedName name="wrn.VENTAS." localSheetId="0" hidden="1">{#N/A,#N/A,FALSE,"422";#N/A,#N/A,FALSE,"421";#N/A,#N/A,FALSE,"42"}</definedName>
    <definedName name="wrn.VENTAS." localSheetId="34"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26">{#N/A,#N/A,FALSE,"Hoja1";#N/A,#N/A,FALSE,"422";#N/A,#N/A,FALSE,"421";#N/A,#N/A,FALSE,"42";#N/A,#N/A,FALSE,"422";#N/A,#N/A,FALSE,"421";#N/A,#N/A,FALSE,"42";#N/A,#N/A,FALSE,"422";#N/A,#N/A,FALSE,"421";#N/A,#N/A,FALSE,"42";#N/A,#N/A,FALSE,"422";#N/A,#N/A,FALSE,"421";#N/A,#N/A,FALSE,"42";#N/A,#N/A,FALSE,"422";#N/A,#N/A,FALSE,"421";#N/A,#N/A,FALSE,"42";#N/A,#N/A,FALSE,"Hoja1"}</definedName>
    <definedName name="wrn.Ventas._.Dia._.1." localSheetId="1"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34"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90" l="1"/>
  <c r="J39" i="90"/>
  <c r="G35" i="90" l="1"/>
  <c r="E37" i="33"/>
  <c r="I34" i="90"/>
  <c r="E34" i="33"/>
  <c r="J34" i="90"/>
  <c r="E38" i="33"/>
  <c r="D35" i="33"/>
  <c r="E35" i="90"/>
  <c r="I39" i="90"/>
  <c r="I37" i="90"/>
  <c r="C35" i="33"/>
  <c r="J40" i="90"/>
  <c r="I38" i="90"/>
  <c r="J36" i="90"/>
  <c r="J37" i="90"/>
  <c r="I40" i="90"/>
  <c r="J38" i="90"/>
  <c r="C35" i="90"/>
  <c r="I36" i="90"/>
  <c r="E39" i="33"/>
  <c r="E36" i="33"/>
  <c r="E40" i="33"/>
  <c r="D35" i="90"/>
  <c r="E35" i="33" l="1"/>
  <c r="I35" i="90"/>
  <c r="J35" i="90"/>
  <c r="D15" i="21"/>
  <c r="C15" i="21"/>
  <c r="D14" i="21"/>
  <c r="C14" i="21"/>
  <c r="E14" i="21" s="1"/>
  <c r="E15" i="21" l="1"/>
  <c r="L62" i="101" l="1"/>
  <c r="E62" i="101" s="1"/>
  <c r="K62" i="101"/>
  <c r="J62" i="101"/>
  <c r="I62" i="101"/>
  <c r="L61" i="101"/>
  <c r="E61" i="101" s="1"/>
  <c r="K61" i="101"/>
  <c r="J61" i="101"/>
  <c r="I61" i="101"/>
  <c r="L60" i="101"/>
  <c r="E60" i="101" s="1"/>
  <c r="K60" i="101"/>
  <c r="J60" i="101"/>
  <c r="I60" i="101"/>
  <c r="L59" i="101"/>
  <c r="K59" i="101"/>
  <c r="J59" i="101"/>
  <c r="I59" i="101"/>
  <c r="N23" i="101"/>
  <c r="K51" i="101"/>
  <c r="J51" i="101"/>
  <c r="I51" i="101"/>
  <c r="N18" i="101"/>
  <c r="L52" i="101"/>
  <c r="E52" i="101" s="1"/>
  <c r="K52" i="101"/>
  <c r="J52" i="101"/>
  <c r="I52" i="101"/>
  <c r="H52" i="101"/>
  <c r="L56" i="101"/>
  <c r="E56" i="101" s="1"/>
  <c r="K56" i="101"/>
  <c r="J56" i="101"/>
  <c r="H56" i="101"/>
  <c r="L55" i="101"/>
  <c r="K55" i="101"/>
  <c r="J55" i="101"/>
  <c r="I55" i="101"/>
  <c r="H55" i="101"/>
  <c r="L42" i="101"/>
  <c r="E42" i="101" s="1"/>
  <c r="K42" i="101"/>
  <c r="J42" i="101"/>
  <c r="I42" i="101"/>
  <c r="H42" i="101"/>
  <c r="K64" i="101" l="1"/>
  <c r="N12" i="101"/>
  <c r="N16" i="101"/>
  <c r="N56" i="101"/>
  <c r="N42" i="101"/>
  <c r="N21" i="101"/>
  <c r="N33" i="101"/>
  <c r="M29" i="101"/>
  <c r="N26" i="101"/>
  <c r="N52" i="101"/>
  <c r="J54" i="101"/>
  <c r="F15" i="101"/>
  <c r="M22" i="101"/>
  <c r="M27" i="101"/>
  <c r="J47" i="101"/>
  <c r="F27" i="101"/>
  <c r="L47" i="101"/>
  <c r="E47" i="101" s="1"/>
  <c r="F18" i="101"/>
  <c r="F23" i="101"/>
  <c r="I47" i="101"/>
  <c r="F17" i="101"/>
  <c r="F13" i="101"/>
  <c r="M17" i="101"/>
  <c r="F21" i="101"/>
  <c r="K48" i="101"/>
  <c r="F31" i="101"/>
  <c r="L48" i="101"/>
  <c r="E48" i="101" s="1"/>
  <c r="F16" i="101"/>
  <c r="K54" i="101"/>
  <c r="F14" i="101"/>
  <c r="I50" i="101"/>
  <c r="J48" i="101"/>
  <c r="M20" i="101"/>
  <c r="N10" i="101"/>
  <c r="L54" i="101"/>
  <c r="M14" i="101"/>
  <c r="N14" i="101"/>
  <c r="J50" i="101"/>
  <c r="F22" i="101"/>
  <c r="N29" i="101"/>
  <c r="H61" i="101"/>
  <c r="N61" i="101" s="1"/>
  <c r="N20" i="101"/>
  <c r="I58" i="101"/>
  <c r="N27" i="101"/>
  <c r="F33" i="101"/>
  <c r="K47" i="101"/>
  <c r="M12" i="101"/>
  <c r="N22" i="101"/>
  <c r="I48" i="101"/>
  <c r="F26" i="101"/>
  <c r="F25" i="101"/>
  <c r="F29" i="101"/>
  <c r="H51" i="101"/>
  <c r="M51" i="101" s="1"/>
  <c r="J64" i="101"/>
  <c r="E59" i="101"/>
  <c r="L58" i="101"/>
  <c r="M16" i="101"/>
  <c r="L34" i="101"/>
  <c r="E34" i="101"/>
  <c r="J34" i="101"/>
  <c r="M55" i="101"/>
  <c r="D55" i="101"/>
  <c r="H54" i="101"/>
  <c r="K50" i="101"/>
  <c r="M26" i="101"/>
  <c r="N25" i="101"/>
  <c r="D34" i="101"/>
  <c r="I56" i="101"/>
  <c r="I54" i="101" s="1"/>
  <c r="K34" i="101"/>
  <c r="M13" i="101"/>
  <c r="J58" i="101"/>
  <c r="H62" i="101"/>
  <c r="N31" i="101"/>
  <c r="H34" i="101"/>
  <c r="H48" i="101"/>
  <c r="L51" i="101"/>
  <c r="E55" i="101"/>
  <c r="N55" i="101"/>
  <c r="H59" i="101"/>
  <c r="M10" i="101"/>
  <c r="M23" i="101"/>
  <c r="M52" i="101"/>
  <c r="D52" i="101"/>
  <c r="F52" i="101" s="1"/>
  <c r="F12" i="101"/>
  <c r="F10" i="101"/>
  <c r="M15" i="101"/>
  <c r="N17" i="101"/>
  <c r="M18" i="101"/>
  <c r="M25" i="101"/>
  <c r="M42" i="101"/>
  <c r="D42" i="101"/>
  <c r="N13" i="101"/>
  <c r="N15" i="101"/>
  <c r="H47" i="101"/>
  <c r="M21" i="101"/>
  <c r="F20" i="101"/>
  <c r="K58" i="101"/>
  <c r="M31" i="101"/>
  <c r="I34" i="101"/>
  <c r="D56" i="101"/>
  <c r="F56" i="101" s="1"/>
  <c r="H60" i="101"/>
  <c r="H64" i="101"/>
  <c r="L64" i="101"/>
  <c r="M33" i="101"/>
  <c r="I64" i="101"/>
  <c r="I46" i="101" l="1"/>
  <c r="J46" i="101"/>
  <c r="M61" i="101"/>
  <c r="K46" i="101"/>
  <c r="D61" i="101"/>
  <c r="F61" i="101" s="1"/>
  <c r="L46" i="101"/>
  <c r="M56" i="101"/>
  <c r="D51" i="101"/>
  <c r="H50" i="101"/>
  <c r="E54" i="101"/>
  <c r="F55" i="101"/>
  <c r="N51" i="101"/>
  <c r="E64" i="101"/>
  <c r="N34" i="101"/>
  <c r="M34" i="101"/>
  <c r="E58" i="101"/>
  <c r="M64" i="101"/>
  <c r="D64" i="101"/>
  <c r="N64" i="101"/>
  <c r="M47" i="101"/>
  <c r="D47" i="101"/>
  <c r="F47" i="101" s="1"/>
  <c r="H46" i="101"/>
  <c r="N47" i="101"/>
  <c r="M54" i="101"/>
  <c r="D54" i="101"/>
  <c r="N54" i="101"/>
  <c r="N59" i="101"/>
  <c r="H58" i="101"/>
  <c r="M59" i="101"/>
  <c r="D59" i="101"/>
  <c r="E51" i="101"/>
  <c r="L50" i="101"/>
  <c r="M60" i="101"/>
  <c r="D60" i="101"/>
  <c r="F60" i="101" s="1"/>
  <c r="N60" i="101"/>
  <c r="I44" i="101"/>
  <c r="N48" i="101"/>
  <c r="M48" i="101"/>
  <c r="D48" i="101"/>
  <c r="F48" i="101" s="1"/>
  <c r="I65" i="101"/>
  <c r="F42" i="101"/>
  <c r="M62" i="101"/>
  <c r="D62" i="101"/>
  <c r="F62" i="101" s="1"/>
  <c r="N62" i="101"/>
  <c r="F34" i="101"/>
  <c r="J44" i="101" l="1"/>
  <c r="J65" i="101"/>
  <c r="F59" i="101"/>
  <c r="K44" i="101"/>
  <c r="K65" i="101"/>
  <c r="E46" i="101"/>
  <c r="F51" i="101"/>
  <c r="M50" i="101"/>
  <c r="D50" i="101"/>
  <c r="E50" i="101"/>
  <c r="N58" i="101"/>
  <c r="D58" i="101"/>
  <c r="M58" i="101"/>
  <c r="N50" i="101"/>
  <c r="L65" i="101"/>
  <c r="M46" i="101"/>
  <c r="D46" i="101"/>
  <c r="H65" i="101"/>
  <c r="N46" i="101"/>
  <c r="H44" i="101"/>
  <c r="L44" i="101"/>
  <c r="F54" i="101"/>
  <c r="F64" i="101"/>
  <c r="F50" i="101" l="1"/>
  <c r="E44" i="101"/>
  <c r="E65" i="101"/>
  <c r="N65" i="101"/>
  <c r="M65" i="101"/>
  <c r="N44" i="101"/>
  <c r="M44" i="101"/>
  <c r="F46" i="101"/>
  <c r="D44" i="101"/>
  <c r="D65" i="101"/>
  <c r="F58" i="101"/>
  <c r="F44" i="101" l="1"/>
  <c r="F65" i="101"/>
  <c r="C39" i="31" l="1"/>
  <c r="C34" i="31"/>
  <c r="C7" i="26"/>
  <c r="E18" i="75" l="1"/>
  <c r="H26" i="1"/>
  <c r="H27" i="1"/>
  <c r="H28" i="1"/>
  <c r="H29" i="1"/>
  <c r="H30" i="1"/>
  <c r="H31" i="1"/>
  <c r="H32" i="1"/>
  <c r="H33" i="1"/>
  <c r="H34" i="1"/>
  <c r="H35" i="1"/>
  <c r="H36" i="1"/>
  <c r="H37" i="1"/>
  <c r="H38" i="1"/>
  <c r="H39" i="1"/>
  <c r="H40" i="1"/>
  <c r="H41" i="1"/>
  <c r="D39" i="31"/>
  <c r="E39" i="31" s="1"/>
  <c r="J7" i="90"/>
  <c r="I7" i="90"/>
  <c r="I19" i="90"/>
  <c r="J19" i="90"/>
  <c r="J23" i="90"/>
  <c r="I23" i="90"/>
  <c r="J8" i="90"/>
  <c r="I8" i="90"/>
  <c r="J12" i="90"/>
  <c r="I12" i="90"/>
  <c r="J9" i="90"/>
  <c r="I9" i="90"/>
  <c r="I13" i="90"/>
  <c r="J13" i="90"/>
  <c r="J17" i="90"/>
  <c r="I17" i="90"/>
  <c r="J21" i="90"/>
  <c r="I21" i="90"/>
  <c r="J25" i="90"/>
  <c r="I25" i="90"/>
  <c r="J11" i="90"/>
  <c r="I11" i="90"/>
  <c r="I15" i="90"/>
  <c r="J15" i="90"/>
  <c r="J16" i="90"/>
  <c r="I16" i="90"/>
  <c r="J20" i="90"/>
  <c r="I20" i="90"/>
  <c r="J24" i="90"/>
  <c r="I24" i="90"/>
  <c r="I10" i="90"/>
  <c r="J10" i="90"/>
  <c r="J14" i="90"/>
  <c r="I14" i="90"/>
  <c r="J18" i="90"/>
  <c r="I18" i="90"/>
  <c r="J22" i="90"/>
  <c r="I22" i="90"/>
  <c r="J26" i="90"/>
  <c r="I26" i="90"/>
  <c r="E36" i="70"/>
  <c r="E8" i="72"/>
  <c r="E32" i="72"/>
  <c r="E36" i="72"/>
  <c r="E48" i="72"/>
  <c r="E10" i="73"/>
  <c r="E14" i="73"/>
  <c r="E18" i="73"/>
  <c r="E34" i="70"/>
  <c r="E13" i="72"/>
  <c r="E37" i="72"/>
  <c r="E41" i="72"/>
  <c r="E45" i="72"/>
  <c r="E47" i="72"/>
  <c r="E49" i="72"/>
  <c r="E24" i="73"/>
  <c r="E18" i="18"/>
  <c r="F20" i="18"/>
  <c r="F34" i="18"/>
  <c r="F36" i="18"/>
  <c r="F40" i="18"/>
  <c r="F42" i="18"/>
  <c r="H44" i="70"/>
  <c r="E7" i="5"/>
  <c r="E26" i="73"/>
  <c r="E13" i="97"/>
  <c r="E9" i="5"/>
  <c r="E13" i="5"/>
  <c r="H7" i="1"/>
  <c r="H11" i="1"/>
  <c r="H23" i="1"/>
  <c r="H24" i="1"/>
  <c r="F24" i="69"/>
  <c r="E7" i="96"/>
  <c r="E8" i="23"/>
  <c r="E8" i="21"/>
  <c r="E12" i="21"/>
  <c r="E11" i="50"/>
  <c r="F17" i="18"/>
  <c r="E19" i="18"/>
  <c r="F21" i="18"/>
  <c r="F35" i="18"/>
  <c r="F37" i="18"/>
  <c r="F39" i="18"/>
  <c r="F41" i="18"/>
  <c r="F8" i="27"/>
  <c r="F10" i="27"/>
  <c r="F12" i="27"/>
  <c r="F14" i="27"/>
  <c r="F16" i="27"/>
  <c r="E47" i="70"/>
  <c r="E54" i="49"/>
  <c r="E17" i="31"/>
  <c r="E30" i="31"/>
  <c r="E38" i="31"/>
  <c r="E55" i="31"/>
  <c r="E59" i="31"/>
  <c r="E63" i="31"/>
  <c r="E67" i="31"/>
  <c r="E9" i="29"/>
  <c r="E9" i="50"/>
  <c r="E9" i="47"/>
  <c r="E18" i="31"/>
  <c r="E20" i="31"/>
  <c r="E37" i="31"/>
  <c r="E44" i="31"/>
  <c r="E54" i="31"/>
  <c r="E64" i="31"/>
  <c r="E7" i="23"/>
  <c r="F16" i="18"/>
  <c r="E15" i="75"/>
  <c r="F8" i="18"/>
  <c r="F10" i="18"/>
  <c r="F12" i="18"/>
  <c r="F14" i="18"/>
  <c r="E52" i="49"/>
  <c r="F7" i="18"/>
  <c r="F11" i="18"/>
  <c r="F13" i="18"/>
  <c r="E17" i="18"/>
  <c r="E69" i="31"/>
  <c r="E45" i="70"/>
  <c r="G44" i="49"/>
  <c r="E13" i="94"/>
  <c r="E13" i="75"/>
  <c r="E11" i="77"/>
  <c r="E13" i="77"/>
  <c r="E11" i="5"/>
  <c r="F15" i="18"/>
  <c r="F19" i="18"/>
  <c r="E19" i="75"/>
  <c r="E10" i="77"/>
  <c r="E16" i="18"/>
  <c r="F18" i="18"/>
  <c r="E20" i="18"/>
  <c r="E29" i="94"/>
  <c r="E40" i="94"/>
  <c r="E19" i="33"/>
  <c r="E9" i="21"/>
  <c r="E14" i="94"/>
  <c r="E16" i="94"/>
  <c r="E20" i="94"/>
  <c r="E22" i="94"/>
  <c r="E24" i="94"/>
  <c r="E32" i="94"/>
  <c r="E34" i="94"/>
  <c r="E41" i="94"/>
  <c r="E45" i="94"/>
  <c r="E47" i="94"/>
  <c r="E14" i="97"/>
  <c r="E7" i="18"/>
  <c r="E8" i="18"/>
  <c r="E9" i="18"/>
  <c r="E10" i="18"/>
  <c r="E11" i="18"/>
  <c r="E12" i="18"/>
  <c r="E13" i="18"/>
  <c r="E14" i="18"/>
  <c r="E15" i="18"/>
  <c r="E21" i="18"/>
  <c r="F17" i="69"/>
  <c r="F21" i="69"/>
  <c r="E12" i="70"/>
  <c r="E20" i="70"/>
  <c r="E17" i="72"/>
  <c r="E31" i="72"/>
  <c r="F9" i="18"/>
  <c r="E18" i="49"/>
  <c r="E9" i="72"/>
  <c r="E24" i="72"/>
  <c r="E26" i="49"/>
  <c r="E23" i="31"/>
  <c r="E47" i="31"/>
  <c r="F10" i="69"/>
  <c r="E21" i="94"/>
  <c r="E26" i="75"/>
  <c r="E29" i="31"/>
  <c r="E40" i="31"/>
  <c r="E7" i="33"/>
  <c r="E7" i="97"/>
  <c r="E41" i="31"/>
  <c r="E45" i="31"/>
  <c r="E52" i="31"/>
  <c r="E62" i="31"/>
  <c r="F22" i="18"/>
  <c r="E22" i="18"/>
  <c r="F24" i="18"/>
  <c r="E24" i="18"/>
  <c r="F26" i="18"/>
  <c r="E26" i="18"/>
  <c r="F28" i="18"/>
  <c r="E28" i="18"/>
  <c r="F30" i="18"/>
  <c r="E30" i="18"/>
  <c r="F32" i="18"/>
  <c r="E32" i="18"/>
  <c r="E9" i="97"/>
  <c r="E7" i="29"/>
  <c r="E53" i="31"/>
  <c r="E8" i="97"/>
  <c r="E8" i="46"/>
  <c r="E9" i="96"/>
  <c r="E7" i="54"/>
  <c r="E10" i="23"/>
  <c r="E10" i="21"/>
  <c r="E7" i="50"/>
  <c r="E8" i="47"/>
  <c r="F23" i="18"/>
  <c r="E23" i="18"/>
  <c r="F25" i="18"/>
  <c r="E25" i="18"/>
  <c r="F27" i="18"/>
  <c r="E27" i="18"/>
  <c r="F29" i="18"/>
  <c r="E29" i="18"/>
  <c r="F31" i="18"/>
  <c r="E31" i="18"/>
  <c r="F33" i="18"/>
  <c r="H21" i="1"/>
  <c r="E55" i="70"/>
  <c r="E14" i="72"/>
  <c r="E18" i="72"/>
  <c r="E28" i="72"/>
  <c r="E35" i="72"/>
  <c r="E11" i="73"/>
  <c r="E15" i="73"/>
  <c r="E23" i="73"/>
  <c r="E34" i="49"/>
  <c r="E42" i="49"/>
  <c r="E10" i="94"/>
  <c r="E47" i="49"/>
  <c r="E30" i="94"/>
  <c r="E12" i="75"/>
  <c r="E33" i="18"/>
  <c r="E34" i="18"/>
  <c r="E35" i="18"/>
  <c r="E36" i="18"/>
  <c r="E37" i="18"/>
  <c r="E38" i="18"/>
  <c r="E39" i="18"/>
  <c r="E40" i="18"/>
  <c r="E41" i="18"/>
  <c r="E42" i="18"/>
  <c r="F8" i="69"/>
  <c r="F14" i="69"/>
  <c r="E42" i="70"/>
  <c r="E49" i="70"/>
  <c r="E53" i="70"/>
  <c r="E21" i="72"/>
  <c r="E27" i="72"/>
  <c r="E46" i="72"/>
  <c r="E9" i="73"/>
  <c r="E13" i="73"/>
  <c r="E25" i="73"/>
  <c r="F44" i="49"/>
  <c r="J44" i="49"/>
  <c r="E31" i="49"/>
  <c r="E35" i="49"/>
  <c r="E45" i="49"/>
  <c r="E9" i="94"/>
  <c r="E31" i="94"/>
  <c r="E44" i="94"/>
  <c r="E7" i="75"/>
  <c r="E10" i="75"/>
  <c r="E20" i="75"/>
  <c r="E12" i="77"/>
  <c r="F38" i="18"/>
  <c r="F9" i="7"/>
  <c r="F11" i="7"/>
  <c r="F16" i="7"/>
  <c r="F18" i="7"/>
  <c r="F6" i="69"/>
  <c r="E16" i="33"/>
  <c r="C13" i="31"/>
  <c r="C8" i="26"/>
  <c r="D34" i="31"/>
  <c r="E34" i="31" s="1"/>
  <c r="E32" i="70"/>
  <c r="E19" i="31"/>
  <c r="E21" i="31"/>
  <c r="E46" i="31"/>
  <c r="E50" i="31"/>
  <c r="E61" i="31"/>
  <c r="E68" i="31"/>
  <c r="E70" i="31"/>
  <c r="E13" i="33"/>
  <c r="C11" i="31"/>
  <c r="D13" i="31"/>
  <c r="E20" i="33"/>
  <c r="E23" i="33"/>
  <c r="E14" i="5"/>
  <c r="E9" i="46"/>
  <c r="E8" i="96"/>
  <c r="E8" i="29"/>
  <c r="F18" i="27"/>
  <c r="C33" i="31"/>
  <c r="H6" i="1"/>
  <c r="E16" i="70"/>
  <c r="E8" i="33"/>
  <c r="E11" i="33"/>
  <c r="D11" i="31"/>
  <c r="C12" i="31"/>
  <c r="E24" i="33"/>
  <c r="C14" i="31"/>
  <c r="E8" i="7"/>
  <c r="E10" i="7"/>
  <c r="F12" i="7"/>
  <c r="E15" i="7"/>
  <c r="F17" i="7"/>
  <c r="D33" i="31"/>
  <c r="H8" i="1"/>
  <c r="H9" i="1"/>
  <c r="H10" i="1"/>
  <c r="E24" i="70"/>
  <c r="E35" i="70"/>
  <c r="D8" i="31"/>
  <c r="E9" i="33"/>
  <c r="D10" i="31"/>
  <c r="E25" i="33"/>
  <c r="E8" i="70"/>
  <c r="E22" i="31"/>
  <c r="E51" i="31"/>
  <c r="E58" i="31"/>
  <c r="E60" i="31"/>
  <c r="C8" i="31"/>
  <c r="E10" i="33"/>
  <c r="E12" i="33"/>
  <c r="C10" i="31"/>
  <c r="E15" i="33"/>
  <c r="D12" i="31"/>
  <c r="E21" i="33"/>
  <c r="D14" i="31"/>
  <c r="C24" i="26"/>
  <c r="C19" i="26"/>
  <c r="C13" i="26"/>
  <c r="C28" i="26"/>
  <c r="C23" i="26"/>
  <c r="C17" i="26"/>
  <c r="C27" i="26"/>
  <c r="C22" i="26"/>
  <c r="C16" i="26"/>
  <c r="C11" i="26"/>
  <c r="C26" i="26"/>
  <c r="C20" i="26"/>
  <c r="E10" i="97"/>
  <c r="E8" i="5"/>
  <c r="E12" i="5"/>
  <c r="E7" i="46"/>
  <c r="E9" i="23"/>
  <c r="E7" i="21"/>
  <c r="E11" i="21"/>
  <c r="E8" i="50"/>
  <c r="E7" i="47"/>
  <c r="F7" i="27"/>
  <c r="F9" i="27"/>
  <c r="F11" i="27"/>
  <c r="F15" i="27"/>
  <c r="F17" i="27"/>
  <c r="F20" i="27"/>
  <c r="H12" i="1"/>
  <c r="H13" i="1"/>
  <c r="H14" i="1"/>
  <c r="H16" i="1"/>
  <c r="F18" i="69"/>
  <c r="F22" i="69"/>
  <c r="E11" i="49"/>
  <c r="E23" i="49"/>
  <c r="E8" i="75"/>
  <c r="C15" i="26"/>
  <c r="F12" i="69"/>
  <c r="F19" i="69"/>
  <c r="E15" i="70"/>
  <c r="E23" i="70"/>
  <c r="E54" i="70"/>
  <c r="E10" i="72"/>
  <c r="E30" i="72"/>
  <c r="E50" i="72"/>
  <c r="E8" i="49"/>
  <c r="E15" i="49"/>
  <c r="E20" i="49"/>
  <c r="C12" i="26"/>
  <c r="H19" i="1"/>
  <c r="H20" i="1"/>
  <c r="F7" i="69"/>
  <c r="F9" i="69"/>
  <c r="F16" i="69"/>
  <c r="F23" i="69"/>
  <c r="E39" i="70"/>
  <c r="E48" i="70"/>
  <c r="E52" i="70"/>
  <c r="E16" i="72"/>
  <c r="E10" i="49"/>
  <c r="E22" i="49"/>
  <c r="F11" i="69"/>
  <c r="F13" i="69"/>
  <c r="F20" i="69"/>
  <c r="E10" i="70"/>
  <c r="E18" i="70"/>
  <c r="E26" i="70"/>
  <c r="E29" i="70"/>
  <c r="E15" i="72"/>
  <c r="E20" i="72"/>
  <c r="E22" i="72"/>
  <c r="E42" i="72"/>
  <c r="E8" i="73"/>
  <c r="E12" i="73"/>
  <c r="E16" i="73"/>
  <c r="E22" i="73"/>
  <c r="E14" i="49"/>
  <c r="E24" i="49"/>
  <c r="E25" i="49"/>
  <c r="E33" i="49"/>
  <c r="E39" i="49"/>
  <c r="E8" i="94"/>
  <c r="E15" i="94"/>
  <c r="E17" i="94"/>
  <c r="E28" i="94"/>
  <c r="E33" i="94"/>
  <c r="E35" i="94"/>
  <c r="E9" i="75"/>
  <c r="E11" i="75"/>
  <c r="E14" i="75"/>
  <c r="E16" i="75"/>
  <c r="E9" i="77"/>
  <c r="E14" i="77"/>
  <c r="C9" i="26"/>
  <c r="E38" i="49"/>
  <c r="E48" i="49"/>
  <c r="E53" i="49"/>
  <c r="E18" i="94"/>
  <c r="E27" i="94"/>
  <c r="E37" i="94"/>
  <c r="E46" i="94"/>
  <c r="E48" i="94"/>
  <c r="E22" i="75"/>
  <c r="E8" i="77"/>
  <c r="E23" i="75"/>
  <c r="C10" i="26"/>
  <c r="C14" i="26"/>
  <c r="C18" i="26"/>
  <c r="C21" i="26"/>
  <c r="C25" i="26"/>
  <c r="E24" i="75"/>
  <c r="E17" i="75"/>
  <c r="E21" i="75"/>
  <c r="E25" i="75"/>
  <c r="E19" i="94"/>
  <c r="E23" i="94"/>
  <c r="E29" i="49"/>
  <c r="E37" i="49"/>
  <c r="E41" i="49"/>
  <c r="E36" i="49"/>
  <c r="E9" i="49"/>
  <c r="E13" i="49"/>
  <c r="E17" i="49"/>
  <c r="E21" i="49"/>
  <c r="C44" i="49"/>
  <c r="H44" i="49"/>
  <c r="E19" i="49"/>
  <c r="E32" i="49"/>
  <c r="E40" i="49"/>
  <c r="E30" i="49"/>
  <c r="D44" i="49"/>
  <c r="E46" i="49"/>
  <c r="E51" i="49"/>
  <c r="I44" i="49"/>
  <c r="E17" i="73"/>
  <c r="E34" i="72"/>
  <c r="E38" i="72"/>
  <c r="E19" i="72"/>
  <c r="E23" i="72"/>
  <c r="E29" i="72"/>
  <c r="E33" i="72"/>
  <c r="E38" i="70"/>
  <c r="E11" i="70"/>
  <c r="E40" i="70"/>
  <c r="E13" i="70"/>
  <c r="E17" i="70"/>
  <c r="E21" i="70"/>
  <c r="E22" i="70"/>
  <c r="E30" i="70"/>
  <c r="E19" i="70"/>
  <c r="E37" i="70"/>
  <c r="I44" i="70"/>
  <c r="E46" i="70"/>
  <c r="E9" i="70"/>
  <c r="E14" i="70"/>
  <c r="E25" i="70"/>
  <c r="E31" i="70"/>
  <c r="D44" i="70"/>
  <c r="C44" i="70"/>
  <c r="E33" i="70"/>
  <c r="E41" i="70"/>
  <c r="F44" i="70"/>
  <c r="J44" i="70"/>
  <c r="G44" i="70"/>
  <c r="F15" i="69"/>
  <c r="H17" i="1"/>
  <c r="H22" i="1"/>
  <c r="E7" i="27"/>
  <c r="E8" i="27"/>
  <c r="E9" i="27"/>
  <c r="E10" i="27"/>
  <c r="E11" i="27"/>
  <c r="E12" i="27"/>
  <c r="E13" i="27"/>
  <c r="E14" i="27"/>
  <c r="E15" i="27"/>
  <c r="E16" i="27"/>
  <c r="E17" i="27"/>
  <c r="E18" i="27"/>
  <c r="E20" i="27"/>
  <c r="F13" i="27"/>
  <c r="E7" i="7"/>
  <c r="E9" i="7"/>
  <c r="E11" i="7"/>
  <c r="E12" i="7"/>
  <c r="E13" i="7"/>
  <c r="E16" i="7"/>
  <c r="E17" i="7"/>
  <c r="E18" i="7"/>
  <c r="F7" i="7"/>
  <c r="F8" i="7"/>
  <c r="F10" i="7"/>
  <c r="F13" i="7"/>
  <c r="F15" i="7"/>
  <c r="E10" i="5"/>
  <c r="E14" i="33"/>
  <c r="E18" i="33"/>
  <c r="E22" i="33"/>
  <c r="E26" i="33"/>
  <c r="E17" i="33"/>
  <c r="E10" i="31" l="1"/>
  <c r="C9" i="31"/>
  <c r="E11" i="31"/>
  <c r="E33" i="31"/>
  <c r="E13" i="31"/>
  <c r="D9" i="31"/>
  <c r="E14" i="31"/>
  <c r="E12" i="31"/>
  <c r="E8" i="31"/>
  <c r="E44" i="49"/>
  <c r="E44" i="70"/>
  <c r="E9" i="31" l="1"/>
</calcChain>
</file>

<file path=xl/sharedStrings.xml><?xml version="1.0" encoding="utf-8"?>
<sst xmlns="http://schemas.openxmlformats.org/spreadsheetml/2006/main" count="1092" uniqueCount="476">
  <si>
    <t>Total</t>
  </si>
  <si>
    <t>(d)</t>
  </si>
  <si>
    <t>(a-c)</t>
  </si>
  <si>
    <t>(b-d)</t>
  </si>
  <si>
    <t>TOTAL</t>
  </si>
  <si>
    <t xml:space="preserve"> </t>
  </si>
  <si>
    <t>TIER 1</t>
  </si>
  <si>
    <t>TIER 2</t>
  </si>
  <si>
    <t>Capital</t>
  </si>
  <si>
    <t>investors@caixabank.com</t>
  </si>
  <si>
    <t>BPI</t>
  </si>
  <si>
    <t>Stage 1</t>
  </si>
  <si>
    <t>Stage 2</t>
  </si>
  <si>
    <t>Stage 3</t>
  </si>
  <si>
    <t>Net Stable Funding Ratio (NSFR)</t>
  </si>
  <si>
    <t>MREL</t>
  </si>
  <si>
    <t>CET1</t>
  </si>
  <si>
    <t>LTV ≤ 40%</t>
  </si>
  <si>
    <t>40% &lt; LTV ≤ 60%</t>
  </si>
  <si>
    <t>60% &lt; LTV ≤ 80%</t>
  </si>
  <si>
    <t>LTV &gt; 80%</t>
  </si>
  <si>
    <t>+34 93 404 30 32</t>
  </si>
  <si>
    <t>ROE</t>
  </si>
  <si>
    <t>CaixaBank Group</t>
  </si>
  <si>
    <t>2. P&amp;L</t>
  </si>
  <si>
    <t>Investor Relations</t>
  </si>
  <si>
    <t>€ Million</t>
  </si>
  <si>
    <r>
      <t>VidaCaixa</t>
    </r>
    <r>
      <rPr>
        <b/>
        <vertAlign val="superscript"/>
        <sz val="14"/>
        <color rgb="FF000000"/>
        <rFont val="Calibri"/>
        <family val="2"/>
      </rPr>
      <t>(1)</t>
    </r>
  </si>
  <si>
    <t>Var. %</t>
  </si>
  <si>
    <t>30.06.23</t>
  </si>
  <si>
    <t>31.03.23</t>
  </si>
  <si>
    <t>30.09.23</t>
  </si>
  <si>
    <t>(a)</t>
  </si>
  <si>
    <t>(b)</t>
  </si>
  <si>
    <t>(c)</t>
  </si>
  <si>
    <t>31.12.23</t>
  </si>
  <si>
    <t>ROTE</t>
  </si>
  <si>
    <t>ROA</t>
  </si>
  <si>
    <t>RORWA</t>
  </si>
  <si>
    <t>Promemoria:</t>
  </si>
  <si>
    <t>31.03.24</t>
  </si>
  <si>
    <t>3.5 Clasificación por STAGES del crédito bruto y provisión</t>
  </si>
  <si>
    <t>31 Mar. 2024</t>
  </si>
  <si>
    <t>&gt;2025</t>
  </si>
  <si>
    <t xml:space="preserve">Senior preferred </t>
  </si>
  <si>
    <t>Senior non-preferred</t>
  </si>
  <si>
    <t xml:space="preserve">Additional Tier 1 </t>
  </si>
  <si>
    <t>NSFR</t>
  </si>
  <si>
    <t>LTD</t>
  </si>
  <si>
    <t>a</t>
  </si>
  <si>
    <t>b</t>
  </si>
  <si>
    <t>b/a</t>
  </si>
  <si>
    <t>b/a -1</t>
  </si>
  <si>
    <t>1.1 Key Group figures</t>
  </si>
  <si>
    <t>Net interest income</t>
  </si>
  <si>
    <t>Net fee and commission income</t>
  </si>
  <si>
    <t>Gross income</t>
  </si>
  <si>
    <t>Recurring administrative expenses, depreciation and amortisation</t>
  </si>
  <si>
    <t>Pre-impairment income</t>
  </si>
  <si>
    <t>Pre-impairment income stripping out extraordinary expenses</t>
  </si>
  <si>
    <t>Profit/(loss) attributable to the Group</t>
  </si>
  <si>
    <t>BALANCE SHEET</t>
  </si>
  <si>
    <t>Loans and advances to customers, gross</t>
  </si>
  <si>
    <t>Non-performing loans (NPL)</t>
  </si>
  <si>
    <t>Non-performing loan ratio</t>
  </si>
  <si>
    <t>Provisions for insolvency risk</t>
  </si>
  <si>
    <t>NPL coverage ratio</t>
  </si>
  <si>
    <t>Net foreclosed available for sale real estate assets</t>
  </si>
  <si>
    <t>Total Liquid Assets</t>
  </si>
  <si>
    <t>Liquidity Coverage Ratio (last 12 months)</t>
  </si>
  <si>
    <t>Loan to deposits</t>
  </si>
  <si>
    <t>Common Equity Tier 1 (CET1)</t>
  </si>
  <si>
    <t xml:space="preserve">Tier 1 </t>
  </si>
  <si>
    <t>Total capital</t>
  </si>
  <si>
    <t>Risk-Weighted Assets (RWAs)</t>
  </si>
  <si>
    <t xml:space="preserve">Leverage ratio </t>
  </si>
  <si>
    <t>SHARE INFORMATION</t>
  </si>
  <si>
    <t xml:space="preserve">Share price (€/share) </t>
  </si>
  <si>
    <t xml:space="preserve">OTHER DATA (units) </t>
  </si>
  <si>
    <t>Employees</t>
  </si>
  <si>
    <r>
      <t>Branches</t>
    </r>
    <r>
      <rPr>
        <vertAlign val="superscript"/>
        <sz val="14"/>
        <color rgb="FF000000"/>
        <rFont val="Calibri"/>
        <family val="2"/>
      </rPr>
      <t>(2)</t>
    </r>
  </si>
  <si>
    <t>of which: retail branches in Spain</t>
  </si>
  <si>
    <t>ATMs</t>
  </si>
  <si>
    <t>Total assets</t>
  </si>
  <si>
    <t>Equity</t>
  </si>
  <si>
    <t>Cost-to-income ratio</t>
  </si>
  <si>
    <t>Cost-to-income ratio stripping out extraordinary expenses</t>
  </si>
  <si>
    <t>(2) Does not include branches outside Spain and Portugal or representative offices.</t>
  </si>
  <si>
    <t xml:space="preserve">Book value per share (€/share) </t>
  </si>
  <si>
    <t xml:space="preserve">Tangible book value per share (€/share) </t>
  </si>
  <si>
    <t>Net income attributable per share  (€/share) (12 months)</t>
  </si>
  <si>
    <t>PER (Price/Profit; times)</t>
  </si>
  <si>
    <t>PBV (Market value/ book value)</t>
  </si>
  <si>
    <r>
      <t>Revenues from services</t>
    </r>
    <r>
      <rPr>
        <vertAlign val="superscript"/>
        <sz val="14"/>
        <rFont val="Calibri"/>
        <family val="2"/>
      </rPr>
      <t>(1)</t>
    </r>
  </si>
  <si>
    <t>Change</t>
  </si>
  <si>
    <t>January - March</t>
  </si>
  <si>
    <t>2.1 Income statement (annual)</t>
  </si>
  <si>
    <t>Dividend income</t>
  </si>
  <si>
    <t>Share of profit/(loss) of entities accounted for using the equity method</t>
  </si>
  <si>
    <t>Trading income</t>
  </si>
  <si>
    <t>Insurance service result</t>
  </si>
  <si>
    <t>Other operating income and expense</t>
  </si>
  <si>
    <t>Extraordinary expenses</t>
  </si>
  <si>
    <t>Allowances for insolvency risk</t>
  </si>
  <si>
    <t>Other charges to provisions</t>
  </si>
  <si>
    <t>Gains/(losses) on disposal of assets and others</t>
  </si>
  <si>
    <t>Profit/(loss) before tax</t>
  </si>
  <si>
    <t>Income tax expense</t>
  </si>
  <si>
    <t>Profit/(loss) after tax</t>
  </si>
  <si>
    <t>Profit/(loss) attributable to minority interest and others</t>
  </si>
  <si>
    <t>1Q24</t>
  </si>
  <si>
    <t>1Q23</t>
  </si>
  <si>
    <t>2.2 Income statement (quarterly)</t>
  </si>
  <si>
    <t>Comparative proforma Profit/(loss)</t>
  </si>
  <si>
    <t>4Q23</t>
  </si>
  <si>
    <t>3Q23</t>
  </si>
  <si>
    <t>2Q23</t>
  </si>
  <si>
    <t>% Chg.</t>
  </si>
  <si>
    <t>Protection insurance revenues</t>
  </si>
  <si>
    <t>Banking fees</t>
  </si>
  <si>
    <t>Wealth management revenues</t>
  </si>
  <si>
    <t>In %</t>
  </si>
  <si>
    <t>Interest income</t>
  </si>
  <si>
    <t>Interest expense</t>
  </si>
  <si>
    <t>Average total net assets (€ Million)</t>
  </si>
  <si>
    <t>(1) Annualised quarterly income/cost to average total assets in the quarter.</t>
  </si>
  <si>
    <t>Financial Institutions</t>
  </si>
  <si>
    <t>Loans and advances</t>
  </si>
  <si>
    <t>Debt securities</t>
  </si>
  <si>
    <t>Other assets with returns</t>
  </si>
  <si>
    <t>Other assets</t>
  </si>
  <si>
    <t>Total average assets</t>
  </si>
  <si>
    <t>Retail customer funds</t>
  </si>
  <si>
    <t>Wholesale marketable debt securities &amp; other</t>
  </si>
  <si>
    <t>Subordinated liabilities</t>
  </si>
  <si>
    <t>Other funds with cost</t>
  </si>
  <si>
    <t xml:space="preserve">Other funds  </t>
  </si>
  <si>
    <t>Total average funds</t>
  </si>
  <si>
    <t>Customer spread (%)</t>
  </si>
  <si>
    <t>Balance sheet spread (%)</t>
  </si>
  <si>
    <t>Average balance</t>
  </si>
  <si>
    <t>Income or expense</t>
  </si>
  <si>
    <t>Rate 
%</t>
  </si>
  <si>
    <t>Revenues from services</t>
  </si>
  <si>
    <t>AuMs</t>
  </si>
  <si>
    <t>Life savings insurance</t>
  </si>
  <si>
    <t>Mutual funds, managed accounts and SICAVs</t>
  </si>
  <si>
    <t>Mutual funds, managed accounts and SICAVs (f)</t>
  </si>
  <si>
    <t>Pension plans and other (f)</t>
  </si>
  <si>
    <t>Life savings insurance result (i)</t>
  </si>
  <si>
    <r>
      <rPr>
        <i/>
        <sz val="14"/>
        <rFont val="Calibri"/>
        <family val="2"/>
      </rPr>
      <t>Unit Linked</t>
    </r>
    <r>
      <rPr>
        <sz val="14"/>
        <rFont val="Calibri"/>
        <family val="2"/>
        <scheme val="minor"/>
      </rPr>
      <t xml:space="preserve"> result (i)</t>
    </r>
  </si>
  <si>
    <r>
      <t xml:space="preserve">Other revenues from </t>
    </r>
    <r>
      <rPr>
        <i/>
        <sz val="14"/>
        <rFont val="Calibri"/>
        <family val="2"/>
      </rPr>
      <t>Unit Linked</t>
    </r>
    <r>
      <rPr>
        <vertAlign val="superscript"/>
        <sz val="14"/>
        <rFont val="Calibri"/>
        <family val="2"/>
      </rPr>
      <t>(1)</t>
    </r>
    <r>
      <rPr>
        <sz val="14"/>
        <rFont val="Calibri"/>
        <family val="2"/>
        <scheme val="minor"/>
      </rPr>
      <t xml:space="preserve"> (f)</t>
    </r>
  </si>
  <si>
    <t>(1) Income that, given its low risk component, is governed by IFRS9 and is reported for accounting purposes under the “Net fee and commission income” heading.</t>
  </si>
  <si>
    <t>Life-risk insurance result (i)</t>
  </si>
  <si>
    <t>Sale of insurance products (f)</t>
  </si>
  <si>
    <t>Recurrent banking fees (f)</t>
  </si>
  <si>
    <t>Wholesale banking fees (f)</t>
  </si>
  <si>
    <t>Income from equity investments</t>
  </si>
  <si>
    <t>Contributions and levies</t>
  </si>
  <si>
    <t>Other real estate operating income and expense (including Spanish property tax in Q1)</t>
  </si>
  <si>
    <t xml:space="preserve">Other  </t>
  </si>
  <si>
    <t>Personnel expenses</t>
  </si>
  <si>
    <t>General expenses</t>
  </si>
  <si>
    <t>Depreciation and amortisation</t>
  </si>
  <si>
    <t>Cost-to-income ratio (%) (12 months)</t>
  </si>
  <si>
    <t>Cost-to-income ratio stripping out extraordinary expenses (%) (12 months)</t>
  </si>
  <si>
    <t>Allowances for insolvency risk and other charges to provisions</t>
  </si>
  <si>
    <t>Real estate results</t>
  </si>
  <si>
    <t>Other</t>
  </si>
  <si>
    <t>Recurrent banking fees</t>
  </si>
  <si>
    <t>Wholesale banking fees</t>
  </si>
  <si>
    <t>Net fees and commissions</t>
  </si>
  <si>
    <r>
      <t xml:space="preserve">Other revenues from </t>
    </r>
    <r>
      <rPr>
        <i/>
        <sz val="14"/>
        <color theme="1"/>
        <rFont val="Calibri"/>
        <family val="2"/>
        <scheme val="minor"/>
      </rPr>
      <t>Unit Linked</t>
    </r>
    <r>
      <rPr>
        <vertAlign val="superscript"/>
        <sz val="14"/>
        <color theme="1"/>
        <rFont val="Calibri"/>
        <family val="2"/>
      </rPr>
      <t>(1)</t>
    </r>
  </si>
  <si>
    <t>GROSS INCOME</t>
  </si>
  <si>
    <t>Other revenues</t>
  </si>
  <si>
    <t>Income from investments</t>
  </si>
  <si>
    <t>Pension plans</t>
  </si>
  <si>
    <t>Life savings insurance result</t>
  </si>
  <si>
    <r>
      <rPr>
        <i/>
        <sz val="14"/>
        <rFont val="Calibri"/>
        <family val="2"/>
      </rPr>
      <t>Unit Linked</t>
    </r>
    <r>
      <rPr>
        <sz val="14"/>
        <rFont val="Calibri"/>
        <family val="2"/>
        <scheme val="minor"/>
      </rPr>
      <t xml:space="preserve"> result</t>
    </r>
  </si>
  <si>
    <t>Life-risk insurance result</t>
  </si>
  <si>
    <t>Sale of insurance products</t>
  </si>
  <si>
    <t>(1) It essentially corresponds to income from Unit Linked of BPI Vida e Pensoes which, given its low risk component, is governed by IFRS9 and thus reported for accounting purposes in “Net fees and commissions”.</t>
  </si>
  <si>
    <t>of which core revenue</t>
  </si>
  <si>
    <t>Other income from investments (ex insurance investments)</t>
  </si>
  <si>
    <t>3.1 Balance sheet</t>
  </si>
  <si>
    <t>- Cash and cash balances at central banks and other demand deposits</t>
  </si>
  <si>
    <t>- Financial assets held for trading</t>
  </si>
  <si>
    <t>- Financial assets not designated for trading compulsorily measured at fair value through profit or loss</t>
  </si>
  <si>
    <t>Equity instruments</t>
  </si>
  <si>
    <t xml:space="preserve">Loans and advances  </t>
  </si>
  <si>
    <t xml:space="preserve">-Financial assets designated at fair value through profit or loss </t>
  </si>
  <si>
    <t>-Financial assets at fair value with changes in other comprehensive income</t>
  </si>
  <si>
    <t>- Financial assets at amortised cost</t>
  </si>
  <si>
    <t>Credit institutions</t>
  </si>
  <si>
    <t>Customers</t>
  </si>
  <si>
    <t>- Derivatives - Hedge accounting</t>
  </si>
  <si>
    <t>- Investments in joint ventures and associates</t>
  </si>
  <si>
    <t>- Assets under reinsurance contracts</t>
  </si>
  <si>
    <t>- Tangible assets</t>
  </si>
  <si>
    <t>- Intangible assets</t>
  </si>
  <si>
    <t>- Non-current assets and disposal groups classified as held for sale</t>
  </si>
  <si>
    <t>- Other assets</t>
  </si>
  <si>
    <t>Liabilities</t>
  </si>
  <si>
    <t>- Financial liabilities held for trading</t>
  </si>
  <si>
    <t>- Financial liabilities designated at fair value through profit or loss</t>
  </si>
  <si>
    <t>- Financial liabilities at amortised cost</t>
  </si>
  <si>
    <t>Deposits from central banks and credit institutions</t>
  </si>
  <si>
    <t>Customer deposits</t>
  </si>
  <si>
    <t>Debt securities issued</t>
  </si>
  <si>
    <t>Other financial liabilities</t>
  </si>
  <si>
    <t>- Insurance contract liabilities</t>
  </si>
  <si>
    <t>- Provisions</t>
  </si>
  <si>
    <t>- Other liabilities</t>
  </si>
  <si>
    <t>- Shareholders' equity</t>
  </si>
  <si>
    <t xml:space="preserve">- Minority interest  </t>
  </si>
  <si>
    <t>- Accumulated other comprehensive income</t>
  </si>
  <si>
    <t xml:space="preserve">Total liabilities and equity </t>
  </si>
  <si>
    <t>% Change</t>
  </si>
  <si>
    <t>31 Dec. 2023</t>
  </si>
  <si>
    <t>31 March 2024</t>
  </si>
  <si>
    <t>3.2 Breakdown of loans and advances to customers</t>
  </si>
  <si>
    <t>Loans to individuals</t>
  </si>
  <si>
    <t>Home purchases</t>
  </si>
  <si>
    <t>of which: Consumer lending</t>
  </si>
  <si>
    <t>Loans to business</t>
  </si>
  <si>
    <t>Public sector</t>
  </si>
  <si>
    <t>Of which:</t>
  </si>
  <si>
    <t>Performing loans</t>
  </si>
  <si>
    <t>Loans and advances to customers, net</t>
  </si>
  <si>
    <t>Contingent liabilities</t>
  </si>
  <si>
    <t>Customer funds</t>
  </si>
  <si>
    <t>Demand deposits</t>
  </si>
  <si>
    <r>
      <t>Time deposits</t>
    </r>
    <r>
      <rPr>
        <vertAlign val="superscript"/>
        <sz val="14"/>
        <color rgb="FF000000"/>
        <rFont val="Calibri"/>
        <family val="2"/>
      </rPr>
      <t>(1)</t>
    </r>
  </si>
  <si>
    <r>
      <t>Insurance contract liabilities</t>
    </r>
    <r>
      <rPr>
        <vertAlign val="superscript"/>
        <sz val="14"/>
        <color rgb="FF000000"/>
        <rFont val="Calibri"/>
        <family val="2"/>
      </rPr>
      <t>(2)</t>
    </r>
  </si>
  <si>
    <r>
      <t>of which: Unit Linked and other</t>
    </r>
    <r>
      <rPr>
        <vertAlign val="superscript"/>
        <sz val="14"/>
        <color rgb="FF000000"/>
        <rFont val="Calibri"/>
        <family val="2"/>
      </rPr>
      <t>(3)</t>
    </r>
  </si>
  <si>
    <t xml:space="preserve">Reverse repurchase agreements and others </t>
  </si>
  <si>
    <t>On-balance sheet funds</t>
  </si>
  <si>
    <t>Assets under management</t>
  </si>
  <si>
    <t>Other accounts</t>
  </si>
  <si>
    <t>Total customer funds</t>
  </si>
  <si>
    <r>
      <t>Wealth management balances</t>
    </r>
    <r>
      <rPr>
        <b/>
        <i/>
        <vertAlign val="superscript"/>
        <sz val="14"/>
        <color rgb="FFFFFFFF"/>
        <rFont val="Calibri"/>
        <family val="2"/>
      </rPr>
      <t>(4)</t>
    </r>
  </si>
  <si>
    <t>NPL ratio by segment</t>
  </si>
  <si>
    <t xml:space="preserve">Home purchases </t>
  </si>
  <si>
    <t>NPL Ratio (loans and contingent liabilities)</t>
  </si>
  <si>
    <t>Changes in non-performing loans</t>
  </si>
  <si>
    <t>Opening balance</t>
  </si>
  <si>
    <t>Exposures recognized as non-performing (NPL-inflows)</t>
  </si>
  <si>
    <t>Derecognitions from non-performing exposures</t>
  </si>
  <si>
    <t>of which: written off</t>
  </si>
  <si>
    <t>Closing balance</t>
  </si>
  <si>
    <r>
      <t>Changes in provisions for insolvency risk</t>
    </r>
    <r>
      <rPr>
        <b/>
        <vertAlign val="superscript"/>
        <sz val="18"/>
        <color rgb="FF00B0F0"/>
        <rFont val="Calibri"/>
        <family val="2"/>
        <scheme val="minor"/>
      </rPr>
      <t>(1)</t>
    </r>
  </si>
  <si>
    <t>Amounts used</t>
  </si>
  <si>
    <t>Transfers and other changes</t>
  </si>
  <si>
    <t>(1) Including loans and contingent liabilities.</t>
  </si>
  <si>
    <t>Refinancing</t>
  </si>
  <si>
    <t>Individuals</t>
  </si>
  <si>
    <t>Corporates and SMEs</t>
  </si>
  <si>
    <t>Provisions</t>
  </si>
  <si>
    <t>31 Dec.2023</t>
  </si>
  <si>
    <t>of which: 
NPL</t>
  </si>
  <si>
    <t>Loan book exposure</t>
  </si>
  <si>
    <t>Gross amount</t>
  </si>
  <si>
    <t>of which: Non-performing</t>
  </si>
  <si>
    <t>(1) Loan-to-value calculated on the basis of latest appraisals according to the criteria set out in Circular 4/2016.</t>
  </si>
  <si>
    <t>CET1 Instruments</t>
  </si>
  <si>
    <t>Shareholders' equity</t>
  </si>
  <si>
    <t>Reserves and other</t>
  </si>
  <si>
    <r>
      <t>Other CET1  instruments</t>
    </r>
    <r>
      <rPr>
        <vertAlign val="superscript"/>
        <sz val="14"/>
        <color rgb="FF000000"/>
        <rFont val="Calibri"/>
        <family val="2"/>
      </rPr>
      <t>(1)</t>
    </r>
  </si>
  <si>
    <t>Deductions from CET1</t>
  </si>
  <si>
    <t>AT1 instruments</t>
  </si>
  <si>
    <t>AT1 Deductions</t>
  </si>
  <si>
    <t>T2 instruments</t>
  </si>
  <si>
    <t>T2 Deductions</t>
  </si>
  <si>
    <t>TOTAL CAPITAL</t>
  </si>
  <si>
    <t>Other computable subordinated instruments. MREL</t>
  </si>
  <si>
    <t>MREL, subordinated</t>
  </si>
  <si>
    <t>Other computable instruments. MREL</t>
  </si>
  <si>
    <t>Risk-weighted assets</t>
  </si>
  <si>
    <t>CET1 Ratio</t>
  </si>
  <si>
    <t>Tier 1 Ratio</t>
  </si>
  <si>
    <t>Total Capital Ratio</t>
  </si>
  <si>
    <t>MREL Ratio, subordinated</t>
  </si>
  <si>
    <t>MREL Ratio</t>
  </si>
  <si>
    <t>Leverage ratio</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</si>
  <si>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</si>
  <si>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</si>
  <si>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</si>
  <si>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</si>
  <si>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</si>
  <si>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</si>
  <si>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t>4.1 Income statement by segment (annual)</t>
  </si>
  <si>
    <t>Dividend income and share of profit/(loss) of entities accounted for using the equity method</t>
  </si>
  <si>
    <t>Bancassurance</t>
  </si>
  <si>
    <t>Corporate Center</t>
  </si>
  <si>
    <t>Group</t>
  </si>
  <si>
    <t>4.2 Bancassurance business - Income statement</t>
  </si>
  <si>
    <t>INCOME STATEMENT</t>
  </si>
  <si>
    <t>OTHER FINANCIAL INDICATORS (12 last months)</t>
  </si>
  <si>
    <t>Cost of risk</t>
  </si>
  <si>
    <r>
      <t>Revenues from services</t>
    </r>
    <r>
      <rPr>
        <b/>
        <vertAlign val="superscript"/>
        <sz val="14"/>
        <color rgb="FF00B0F0"/>
        <rFont val="Calibri"/>
        <family val="2"/>
      </rPr>
      <t>(1)</t>
    </r>
  </si>
  <si>
    <t>4.3 Bancassurance business - Balance sheet</t>
  </si>
  <si>
    <t>Assets</t>
  </si>
  <si>
    <t>Assigned capital</t>
  </si>
  <si>
    <t>LOANS AND ADVANCES TO CUSTOMERS</t>
  </si>
  <si>
    <t>of which: performing loans</t>
  </si>
  <si>
    <t>of which: non-performing loans</t>
  </si>
  <si>
    <t>Contingent Liabilities</t>
  </si>
  <si>
    <t>CUSTOMER FUNDS</t>
  </si>
  <si>
    <t>Time deposits</t>
  </si>
  <si>
    <t>Insurance contract liabilities</t>
  </si>
  <si>
    <t>of which: Unit Link and other</t>
  </si>
  <si>
    <t xml:space="preserve">Reverse repurchase agreements and other </t>
  </si>
  <si>
    <t>ASSET QUALITY</t>
  </si>
  <si>
    <t>Non-performing loan ratio (%)</t>
  </si>
  <si>
    <t>Non-performing loan coverage ratio (%)</t>
  </si>
  <si>
    <t>OTHER INDICATORS</t>
  </si>
  <si>
    <t>Relational individual customers (%)</t>
  </si>
  <si>
    <t>Branches</t>
  </si>
  <si>
    <t>of which retail</t>
  </si>
  <si>
    <t>4.4 Insurance activity - Income Statement</t>
  </si>
  <si>
    <t xml:space="preserve">(1) At VidaCaixa Group level prior to consolidation adjustments in CaixaBank. </t>
  </si>
  <si>
    <t>4.5 BPI - Income Statement</t>
  </si>
  <si>
    <t>INCOME STATEMENT BREAKDOWN</t>
  </si>
  <si>
    <t>4.6 BPI - Balance Sheet</t>
  </si>
  <si>
    <t xml:space="preserve">of which: Consumer lending </t>
  </si>
  <si>
    <t>of which: Performing loans</t>
  </si>
  <si>
    <t>of which: Non-performing loans</t>
  </si>
  <si>
    <t>Reverse repurchase agreements and other</t>
  </si>
  <si>
    <t>Memorandum items</t>
  </si>
  <si>
    <t>4.7 Corporate centre - Income statement</t>
  </si>
  <si>
    <t>4.8 Corporate centre - Balance sheet</t>
  </si>
  <si>
    <t>Investments (Financial assets at fair value with changes in OCI and Investments in JVs and associates) and other1</t>
  </si>
  <si>
    <t>Cash and cash balances at central banks and other demand deposits</t>
  </si>
  <si>
    <t>Intra-group financing and other liabilities</t>
  </si>
  <si>
    <t>of wich: associated with investees</t>
  </si>
  <si>
    <t>Liquidity metrics</t>
  </si>
  <si>
    <t>Total liquid assets</t>
  </si>
  <si>
    <t>In bn€</t>
  </si>
  <si>
    <t>3.8 Liquidity and financing structure</t>
  </si>
  <si>
    <t>1. Key figures</t>
  </si>
  <si>
    <t>3. Balance Sheet</t>
  </si>
  <si>
    <t>4. Business Segments</t>
  </si>
  <si>
    <t>3.3 Customer funds</t>
  </si>
  <si>
    <t>3.4 Asset quality</t>
  </si>
  <si>
    <r>
      <t>3.6 Residential mortgages Loan-to-Value</t>
    </r>
    <r>
      <rPr>
        <b/>
        <vertAlign val="superscript"/>
        <sz val="24"/>
        <color rgb="FF00B0F0"/>
        <rFont val="Calibri"/>
        <family val="2"/>
        <scheme val="minor"/>
      </rPr>
      <t>(1)</t>
    </r>
  </si>
  <si>
    <t>3.7 Solvency</t>
  </si>
  <si>
    <r>
      <rPr>
        <b/>
        <sz val="15"/>
        <color rgb="FF00B0F0"/>
        <rFont val="Calibri"/>
        <family val="2"/>
        <scheme val="minor"/>
      </rPr>
      <t xml:space="preserve">1.1 </t>
    </r>
    <r>
      <rPr>
        <sz val="15"/>
        <rFont val="Calibri"/>
        <family val="2"/>
        <scheme val="minor"/>
      </rPr>
      <t>Key Figures</t>
    </r>
  </si>
  <si>
    <r>
      <rPr>
        <b/>
        <sz val="15"/>
        <color rgb="FF00B0F0"/>
        <rFont val="Calibri"/>
        <family val="2"/>
        <scheme val="minor"/>
      </rPr>
      <t>2.1</t>
    </r>
    <r>
      <rPr>
        <sz val="15"/>
        <rFont val="Calibri"/>
        <family val="2"/>
        <scheme val="minor"/>
      </rPr>
      <t xml:space="preserve">   P&amp;L (annual)</t>
    </r>
  </si>
  <si>
    <r>
      <rPr>
        <b/>
        <sz val="15"/>
        <color rgb="FF00B0F0"/>
        <rFont val="Calibri"/>
        <family val="2"/>
        <scheme val="minor"/>
      </rPr>
      <t xml:space="preserve">3.1  </t>
    </r>
    <r>
      <rPr>
        <sz val="15"/>
        <rFont val="Calibri"/>
        <family val="2"/>
        <scheme val="minor"/>
      </rPr>
      <t xml:space="preserve"> Balance sheet</t>
    </r>
  </si>
  <si>
    <r>
      <rPr>
        <b/>
        <sz val="15"/>
        <color rgb="FF00B0F0"/>
        <rFont val="Calibri"/>
        <family val="2"/>
        <scheme val="minor"/>
      </rPr>
      <t xml:space="preserve">4.1 </t>
    </r>
    <r>
      <rPr>
        <sz val="15"/>
        <rFont val="Calibri"/>
        <family val="2"/>
        <scheme val="minor"/>
      </rPr>
      <t xml:space="preserve">  Segment P&amp;L (annual)</t>
    </r>
  </si>
  <si>
    <r>
      <rPr>
        <b/>
        <sz val="15"/>
        <color rgb="FF00B0F0"/>
        <rFont val="Calibri"/>
        <family val="2"/>
        <scheme val="minor"/>
      </rPr>
      <t>2.2</t>
    </r>
    <r>
      <rPr>
        <sz val="15"/>
        <rFont val="Calibri"/>
        <family val="2"/>
        <scheme val="minor"/>
      </rPr>
      <t xml:space="preserve">   P&amp;L (quarterly)</t>
    </r>
  </si>
  <si>
    <r>
      <rPr>
        <b/>
        <sz val="15"/>
        <color rgb="FF00B0F0"/>
        <rFont val="Calibri"/>
        <family val="2"/>
        <scheme val="minor"/>
      </rPr>
      <t xml:space="preserve">3.2 </t>
    </r>
    <r>
      <rPr>
        <sz val="15"/>
        <rFont val="Calibri"/>
        <family val="2"/>
        <scheme val="minor"/>
      </rPr>
      <t xml:space="preserve">  Customer Loans</t>
    </r>
  </si>
  <si>
    <r>
      <rPr>
        <b/>
        <sz val="15"/>
        <color rgb="FF00B0F0"/>
        <rFont val="Calibri"/>
        <family val="2"/>
        <scheme val="minor"/>
      </rPr>
      <t xml:space="preserve">4.2  </t>
    </r>
    <r>
      <rPr>
        <sz val="15"/>
        <rFont val="Calibri"/>
        <family val="2"/>
        <scheme val="minor"/>
      </rPr>
      <t xml:space="preserve"> Bancassurance P&amp;L</t>
    </r>
  </si>
  <si>
    <r>
      <rPr>
        <b/>
        <sz val="15"/>
        <color rgb="FF00B0F0"/>
        <rFont val="Calibri"/>
        <family val="2"/>
        <scheme val="minor"/>
      </rPr>
      <t xml:space="preserve">4.3  </t>
    </r>
    <r>
      <rPr>
        <sz val="15"/>
        <rFont val="Calibri"/>
        <family val="2"/>
        <scheme val="minor"/>
      </rPr>
      <t xml:space="preserve"> Bancassurance Balance Sheet</t>
    </r>
  </si>
  <si>
    <r>
      <rPr>
        <b/>
        <sz val="15"/>
        <color rgb="FF00B0F0"/>
        <rFont val="Calibri"/>
        <family val="2"/>
        <scheme val="minor"/>
      </rPr>
      <t>4.5</t>
    </r>
    <r>
      <rPr>
        <sz val="15"/>
        <rFont val="Calibri"/>
        <family val="2"/>
        <scheme val="minor"/>
      </rPr>
      <t xml:space="preserve">   BPI P&amp;L</t>
    </r>
  </si>
  <si>
    <r>
      <rPr>
        <b/>
        <sz val="15"/>
        <color rgb="FF00B0F0"/>
        <rFont val="Calibri"/>
        <family val="2"/>
        <scheme val="minor"/>
      </rPr>
      <t>4.6</t>
    </r>
    <r>
      <rPr>
        <sz val="15"/>
        <rFont val="Calibri"/>
        <family val="2"/>
        <scheme val="minor"/>
      </rPr>
      <t xml:space="preserve">   BPI Balance Sheet</t>
    </r>
  </si>
  <si>
    <r>
      <rPr>
        <b/>
        <sz val="15"/>
        <color rgb="FF00B0F0"/>
        <rFont val="Calibri"/>
        <family val="2"/>
        <scheme val="minor"/>
      </rPr>
      <t xml:space="preserve">4.7  </t>
    </r>
    <r>
      <rPr>
        <sz val="15"/>
        <rFont val="Calibri"/>
        <family val="2"/>
        <scheme val="minor"/>
      </rPr>
      <t xml:space="preserve"> Corporate Center P&amp;L</t>
    </r>
  </si>
  <si>
    <r>
      <rPr>
        <b/>
        <sz val="15"/>
        <color rgb="FF00B0F0"/>
        <rFont val="Calibri"/>
        <family val="2"/>
        <scheme val="minor"/>
      </rPr>
      <t xml:space="preserve">4.8 </t>
    </r>
    <r>
      <rPr>
        <sz val="15"/>
        <rFont val="Calibri"/>
        <family val="2"/>
        <scheme val="minor"/>
      </rPr>
      <t xml:space="preserve">  Corporate Center Balance Sheet</t>
    </r>
  </si>
  <si>
    <t>Disclaimer</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</si>
  <si>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</si>
  <si>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of a financial and non-financial nature (e.g. ESG performance targets),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as well as our capacity to meet ESG expectations and obligations, which can mainly depend on the actions of third parties, such as our decarbonisation targets, etc. These risk factors, together with any others mentioned in past or future reports, could adversely affect our business and the levels of performance and results described, including the ESG performance targets, which may differ substantially. Other unknown or unforeseeable factors, or in which there is a degree of uncertainty about their performance and/or potential impact, could also make the results or outcome differ significantly from those described in our projections and estimates.</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</si>
  <si>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</si>
  <si>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</si>
  <si>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5 October 2015 (ESMA/2015/1415)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 The Group has applied IFRS 17: "Insurance Contracts" and IFRS 9: "Financial Instruments" to the assets and liabilities under the insurance business as of 1 January 2023 and hence the income statement for the fiscal year 2022 and the balance sheet at 31 December 2022 have been restated for comparative purposes. The Group has also considered the IFRS 9 requirements, an accounting standard that it had already been applying to recognise and measure its financial assets and liabilities in its banking business. The financial information published in the Business Activity and Results Report of the first quarter of 2023 has been restated in the second quarter after obtaining more detailed information (Other Relevant Information of 5 May 2023). See ‘Relevant aspects in the half’ and ‘IFRS 17 and IFRS 9 Restatement’.</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</si>
  <si>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</si>
  <si>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</si>
  <si>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Notes</t>
  </si>
  <si>
    <r>
      <t>Note</t>
    </r>
    <r>
      <rPr>
        <sz val="8"/>
        <color rgb="FF929292"/>
        <rFont val="Arial"/>
        <family val="2"/>
      </rPr>
      <t xml:space="preserve">: 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</si>
  <si>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</si>
  <si>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</si>
  <si>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5 October 2015</t>
    </r>
    <r>
      <rPr>
        <sz val="8"/>
        <color rgb="FF929292"/>
        <rFont val="Arial"/>
        <family val="2"/>
      </rPr>
      <t xml:space="preserve"> (ESMA/2015/1057), the appendices hereto provide the definition of certain alternative financial measures and, where appropriate, the reconciliation with the items contained on the financial statements for the period in question.</t>
    </r>
  </si>
  <si>
    <t xml:space="preserve">                    DISCLAIMER</t>
  </si>
  <si>
    <t xml:space="preserve">                                      NOTES</t>
  </si>
  <si>
    <r>
      <rPr>
        <b/>
        <sz val="15"/>
        <color rgb="FF00B0F0"/>
        <rFont val="Calibri"/>
        <family val="2"/>
      </rPr>
      <t>3.3</t>
    </r>
    <r>
      <rPr>
        <sz val="15"/>
        <rFont val="Calibri"/>
        <family val="2"/>
        <scheme val="minor"/>
      </rPr>
      <t xml:space="preserve">   Customer Funds</t>
    </r>
  </si>
  <si>
    <r>
      <rPr>
        <b/>
        <sz val="15"/>
        <color rgb="FF00B0F0"/>
        <rFont val="Calibri"/>
        <family val="2"/>
      </rPr>
      <t>3.4</t>
    </r>
    <r>
      <rPr>
        <sz val="15"/>
        <rFont val="Calibri"/>
        <family val="2"/>
        <scheme val="minor"/>
      </rPr>
      <t xml:space="preserve">   Asset quality</t>
    </r>
  </si>
  <si>
    <r>
      <rPr>
        <b/>
        <sz val="15"/>
        <color rgb="FF00B0F0"/>
        <rFont val="Calibri"/>
        <family val="2"/>
      </rPr>
      <t>3.5</t>
    </r>
    <r>
      <rPr>
        <sz val="15"/>
        <rFont val="Calibri"/>
        <family val="2"/>
        <scheme val="minor"/>
      </rPr>
      <t xml:space="preserve">   IFRS9 Stages</t>
    </r>
  </si>
  <si>
    <r>
      <rPr>
        <b/>
        <sz val="15"/>
        <color rgb="FF00B0F0"/>
        <rFont val="Calibri"/>
        <family val="2"/>
      </rPr>
      <t>3.6</t>
    </r>
    <r>
      <rPr>
        <sz val="15"/>
        <rFont val="Calibri"/>
        <family val="2"/>
        <scheme val="minor"/>
      </rPr>
      <t xml:space="preserve">   Residential mortgages LtV</t>
    </r>
  </si>
  <si>
    <r>
      <rPr>
        <b/>
        <sz val="15"/>
        <color rgb="FF00B0F0"/>
        <rFont val="Calibri"/>
        <family val="2"/>
      </rPr>
      <t>3.7</t>
    </r>
    <r>
      <rPr>
        <sz val="15"/>
        <rFont val="Calibri"/>
        <family val="2"/>
        <scheme val="minor"/>
      </rPr>
      <t xml:space="preserve">   Solvency</t>
    </r>
  </si>
  <si>
    <r>
      <rPr>
        <b/>
        <sz val="15"/>
        <color rgb="FF00B0F0"/>
        <rFont val="Calibri"/>
        <family val="2"/>
      </rPr>
      <t>3.8</t>
    </r>
    <r>
      <rPr>
        <sz val="15"/>
        <rFont val="Calibri"/>
        <family val="2"/>
        <scheme val="minor"/>
      </rPr>
      <t xml:space="preserve">   Liquidity and financing structure</t>
    </r>
  </si>
  <si>
    <t>REVENUES ACCORDING TO ACCOUNTING HEADING</t>
  </si>
  <si>
    <t>(1) ) Includes the recognition, reducing shareholders' equity, of the dividend corresponding to 2023 approved by the Annual General Meeting held on 32 March 2024</t>
  </si>
  <si>
    <t>Total loans and contingent liabilities</t>
  </si>
  <si>
    <r>
      <rPr>
        <b/>
        <sz val="15"/>
        <color rgb="FF000000"/>
        <rFont val="Calibri"/>
        <family val="2"/>
      </rPr>
      <t>€</t>
    </r>
    <r>
      <rPr>
        <b/>
        <sz val="14"/>
        <color rgb="FF000000"/>
        <rFont val="Calibri"/>
        <family val="2"/>
        <scheme val="minor"/>
      </rPr>
      <t xml:space="preserve"> Million</t>
    </r>
  </si>
  <si>
    <t>(1) It corresponds to the sum of the headings “Net fee and commission income” and “Insurance service result” of the P&amp;L.</t>
  </si>
  <si>
    <t>(2) It corresponds to the sum of the headings “Net fee and commission income” and “Insurance service result” of the P&amp;L.</t>
  </si>
  <si>
    <t>(1) See Annex 2, section “Reconciliation between accounting revenues and revenues according to the nature and service provided to the client”.</t>
  </si>
  <si>
    <t>REVENUES ACCORDING TO ITS NATURE AND SERVICE PROVIDED TO THE CLIENT</t>
  </si>
  <si>
    <t>(1) This section shows the revenue according to its nature and service provided to the client, and which corresponds to the sum of the next headings: net fee and commissions income and insurance service results of the management P&amp;L. To facilitate the traceability of each type of revenue with the management heading in which it is included, the revenue recorded in 'fee and commissions' is designated with one (f) and those revenue recorded in the heading 'insurance service results' with a (i).</t>
  </si>
  <si>
    <t>(3) It corresponds to the sum of the heading “Dividend income”, “Equity method income”, “Trading income" and "Other operating income and expense" of the P&amp;L.</t>
  </si>
  <si>
    <t>(1) It corresponds to the sum of the headings “Net fee and commission income” and “Insurance service result” of the P&amp;L. This section shows the revenue according to its nature and service provided to the client, and which corresponds to the sum of the next headings: net fee and commissions income and insurance service results of the management P&amp;L. To facilitate the traceability of each type of revenue with the management heading in which it is included, the revenue recorded in 'fee and commissions' is designated with one (f) and those revenue recorded in the heading 'insurance service results' with a (i).</t>
  </si>
  <si>
    <t>(1) To help readers interpret the information contained in this report, the following aspects should be taken into account:
&gt; "Other assets with returns" and "Other funds with cost" relate largely to the Group’s life insurance activity. Net interest income mainly includes the net return on assets under the insurance business maintained to pay ordinary claims, as well as the Group's financial margin for short-term savings insurance products. It also includes the income from financial assets under the insurance business, and an expense for interest that includes the capitalisation of the new insurance liabilities is recognised at a very similar interest rate as the rate of return of asset acquisition. The difference between this income and the expense is not significant.
&gt; Repo operations taken with the Treasury are incorporated within the 'Financial Instituitons' on the side of the liabilities.
&gt; The balances of all headings except “Other assets” and “Other funds” correspond to balances with returns/cost. “Other assets” and “Other funds” incorporate balance items that do not have an impact on the Net interest income and on returns and costs that are not assigned to any other item</t>
  </si>
  <si>
    <t>1Q24/4Q23         % QoQ</t>
  </si>
  <si>
    <t>Institutional funding maturities at 31.03.2024</t>
  </si>
  <si>
    <t>Financing structure</t>
  </si>
  <si>
    <t>Collateralisation of mortgage covered bonds of CaixaBank S.A.</t>
  </si>
  <si>
    <t xml:space="preserve">Mortgage covered bonds issued </t>
  </si>
  <si>
    <t>Total coverage (loans + liquidity buffer)</t>
  </si>
  <si>
    <t>Collateralisation</t>
  </si>
  <si>
    <t>Overcollateralisation</t>
  </si>
  <si>
    <t>Mortgage covered bond issuance capacity</t>
  </si>
  <si>
    <t>Subordinated debt</t>
  </si>
  <si>
    <t>Institutional issuance</t>
  </si>
  <si>
    <t>(1) In Spain “cédula hipotecaria" and in Portugal "obrigações hipotecárias".</t>
  </si>
  <si>
    <r>
      <t>Mortgage covered bond</t>
    </r>
    <r>
      <rPr>
        <vertAlign val="superscript"/>
        <sz val="14"/>
        <color rgb="FF00B0F0"/>
        <rFont val="Cambria"/>
        <family val="1"/>
      </rPr>
      <t>(1)</t>
    </r>
  </si>
  <si>
    <t>Trailing LCR (12 months)</t>
  </si>
  <si>
    <t>High Quality Liquid Assets (HQLAs)</t>
  </si>
  <si>
    <t>Available balance under the ECB facility (non-HQLAs)</t>
  </si>
  <si>
    <t>Retail funding</t>
  </si>
  <si>
    <t>Wholesale funding</t>
  </si>
  <si>
    <t>Net interbank</t>
  </si>
  <si>
    <t>Total Funding</t>
  </si>
  <si>
    <r>
      <rPr>
        <b/>
        <sz val="15"/>
        <color rgb="FF00B0F0"/>
        <rFont val="Calibri"/>
        <family val="2"/>
      </rPr>
      <t>2.5</t>
    </r>
    <r>
      <rPr>
        <sz val="15"/>
        <rFont val="Calibri"/>
        <family val="2"/>
        <scheme val="minor"/>
      </rPr>
      <t xml:space="preserve">   Revenues from services</t>
    </r>
  </si>
  <si>
    <r>
      <rPr>
        <b/>
        <sz val="15"/>
        <color rgb="FF00B0F0"/>
        <rFont val="Calibri"/>
        <family val="2"/>
      </rPr>
      <t>2.6</t>
    </r>
    <r>
      <rPr>
        <sz val="15"/>
        <rFont val="Calibri"/>
        <family val="2"/>
        <scheme val="minor"/>
      </rPr>
      <t xml:space="preserve">   Wealth management revenues</t>
    </r>
  </si>
  <si>
    <r>
      <rPr>
        <b/>
        <sz val="15"/>
        <color rgb="FF00B0F0"/>
        <rFont val="Calibri"/>
        <family val="2"/>
      </rPr>
      <t>2.10</t>
    </r>
    <r>
      <rPr>
        <sz val="15"/>
        <rFont val="Calibri"/>
        <family val="2"/>
        <scheme val="minor"/>
      </rPr>
      <t xml:space="preserve"> Trading income</t>
    </r>
  </si>
  <si>
    <r>
      <rPr>
        <b/>
        <sz val="15"/>
        <color rgb="FF00B0F0"/>
        <rFont val="Calibri"/>
        <family val="2"/>
      </rPr>
      <t>2.11</t>
    </r>
    <r>
      <rPr>
        <sz val="15"/>
        <rFont val="Calibri"/>
        <family val="2"/>
        <scheme val="minor"/>
      </rPr>
      <t xml:space="preserve"> Other operating income &amp; exp.</t>
    </r>
  </si>
  <si>
    <r>
      <rPr>
        <b/>
        <sz val="15"/>
        <color rgb="FF00B0F0"/>
        <rFont val="Calibri"/>
        <family val="2"/>
      </rPr>
      <t>2.12</t>
    </r>
    <r>
      <rPr>
        <sz val="15"/>
        <rFont val="Calibri"/>
        <family val="2"/>
        <scheme val="minor"/>
      </rPr>
      <t xml:space="preserve"> Operating expenses</t>
    </r>
  </si>
  <si>
    <r>
      <rPr>
        <b/>
        <sz val="15"/>
        <color rgb="FF00B0F0"/>
        <rFont val="Calibri"/>
        <family val="2"/>
      </rPr>
      <t>2.13</t>
    </r>
    <r>
      <rPr>
        <sz val="15"/>
        <rFont val="Calibri"/>
        <family val="2"/>
        <scheme val="minor"/>
      </rPr>
      <t xml:space="preserve"> Impairment losses</t>
    </r>
  </si>
  <si>
    <r>
      <rPr>
        <b/>
        <sz val="15"/>
        <color rgb="FF00B0F0"/>
        <rFont val="Calibri"/>
        <family val="2"/>
      </rPr>
      <t>2.14</t>
    </r>
    <r>
      <rPr>
        <sz val="15"/>
        <rFont val="Calibri"/>
        <family val="2"/>
        <scheme val="minor"/>
      </rPr>
      <t xml:space="preserve"> Gains/Losses on disposal of assets</t>
    </r>
  </si>
  <si>
    <r>
      <rPr>
        <b/>
        <sz val="15"/>
        <color rgb="FF00B0F0"/>
        <rFont val="Calibri"/>
        <family val="2"/>
      </rPr>
      <t>2.15</t>
    </r>
    <r>
      <rPr>
        <sz val="15"/>
        <rFont val="Calibri"/>
        <family val="2"/>
        <scheme val="minor"/>
      </rPr>
      <t xml:space="preserve"> Revenues reconciliation</t>
    </r>
  </si>
  <si>
    <r>
      <t>Revenues according to the nature and service provided to the client</t>
    </r>
    <r>
      <rPr>
        <b/>
        <vertAlign val="superscript"/>
        <sz val="16.8"/>
        <color rgb="FF00B0F0"/>
        <rFont val="Calibri"/>
        <family val="2"/>
      </rPr>
      <t>(1)</t>
    </r>
    <r>
      <rPr>
        <b/>
        <sz val="24"/>
        <color rgb="FF00B0F0"/>
        <rFont val="Calibri"/>
        <family val="2"/>
        <scheme val="minor"/>
      </rPr>
      <t>: annual</t>
    </r>
  </si>
  <si>
    <r>
      <t>2.3 Returns on average total assets</t>
    </r>
    <r>
      <rPr>
        <b/>
        <vertAlign val="superscript"/>
        <sz val="24"/>
        <color rgb="FF00B0F0"/>
        <rFont val="Calibri"/>
        <family val="2"/>
        <scheme val="minor"/>
      </rPr>
      <t>(1)</t>
    </r>
  </si>
  <si>
    <r>
      <t>2.4 Quarterly cost and income</t>
    </r>
    <r>
      <rPr>
        <b/>
        <vertAlign val="superscript"/>
        <sz val="24"/>
        <color rgb="FF00B0F0"/>
        <rFont val="Calibri"/>
        <family val="2"/>
        <scheme val="minor"/>
      </rPr>
      <t>(1)</t>
    </r>
  </si>
  <si>
    <r>
      <t>2.5 Revenues from services</t>
    </r>
    <r>
      <rPr>
        <b/>
        <vertAlign val="superscript"/>
        <sz val="17"/>
        <color rgb="FF00B0F0"/>
        <rFont val="Calibri"/>
        <family val="2"/>
      </rPr>
      <t>(1)</t>
    </r>
  </si>
  <si>
    <t>2.6 Wealth management revenues</t>
  </si>
  <si>
    <t>2.7 Protection insurance revenues</t>
  </si>
  <si>
    <t>2.8 Banking fees</t>
  </si>
  <si>
    <t>2.9 Income from equity instruments</t>
  </si>
  <si>
    <t>2.10 Trading income</t>
  </si>
  <si>
    <t>2.11 Other operating income and expense</t>
  </si>
  <si>
    <t>2.12 Administrative expenses, depreciation and amortisation</t>
  </si>
  <si>
    <t>2.13 Impairment losses</t>
  </si>
  <si>
    <t>2.14 Gains/(losses) on disposal of assets and others</t>
  </si>
  <si>
    <t>2.15 Reconciliation between accounting revenues and revenues according to its nature and service provided to the client</t>
  </si>
  <si>
    <r>
      <rPr>
        <b/>
        <sz val="15"/>
        <color rgb="FF00B0F0"/>
        <rFont val="Calibri"/>
        <family val="2"/>
      </rPr>
      <t>2.3</t>
    </r>
    <r>
      <rPr>
        <sz val="15"/>
        <rFont val="Calibri"/>
        <family val="2"/>
        <scheme val="minor"/>
      </rPr>
      <t xml:space="preserve">   Return on average total assets</t>
    </r>
  </si>
  <si>
    <r>
      <rPr>
        <b/>
        <sz val="15"/>
        <color rgb="FF00B0F0"/>
        <rFont val="Calibri"/>
        <family val="2"/>
      </rPr>
      <t>2.4</t>
    </r>
    <r>
      <rPr>
        <sz val="15"/>
        <rFont val="Calibri"/>
        <family val="2"/>
        <scheme val="minor"/>
      </rPr>
      <t xml:space="preserve">   Yields and Costs</t>
    </r>
  </si>
  <si>
    <r>
      <t>Data at December 2023 updated using the latest official information.</t>
    </r>
    <r>
      <rPr>
        <sz val="10"/>
        <rFont val="Calibri"/>
        <family val="2"/>
        <scheme val="minor"/>
      </rPr>
      <t xml:space="preserve">
(1) Mainly includes forecast for dividends, the total amount from the share buy-back programme inititated in March 2024 (€500 million) and OCIs. In previous quarters it also included the temporary adjustment for IFRS9.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r>
  </si>
  <si>
    <r>
      <t>ADIs</t>
    </r>
    <r>
      <rPr>
        <vertAlign val="superscript"/>
        <sz val="14"/>
        <rFont val="Calibri"/>
        <family val="2"/>
      </rPr>
      <t>(3)</t>
    </r>
  </si>
  <si>
    <r>
      <t>MDA Buffer- CABK (non-consolidated basis)</t>
    </r>
    <r>
      <rPr>
        <vertAlign val="superscript"/>
        <sz val="14"/>
        <rFont val="Calibri"/>
        <family val="2"/>
      </rPr>
      <t>(2)</t>
    </r>
  </si>
  <si>
    <r>
      <t>MDA Buffer</t>
    </r>
    <r>
      <rPr>
        <vertAlign val="superscript"/>
        <sz val="14"/>
        <rFont val="Calibri"/>
        <family val="2"/>
      </rPr>
      <t>(2)</t>
    </r>
  </si>
  <si>
    <r>
      <t>Revenue from insurance investments</t>
    </r>
    <r>
      <rPr>
        <vertAlign val="superscript"/>
        <sz val="14"/>
        <color theme="1"/>
        <rFont val="Calibri"/>
        <family val="2"/>
      </rPr>
      <t>(2)</t>
    </r>
  </si>
  <si>
    <t>Pension plans and other</t>
  </si>
  <si>
    <r>
      <t xml:space="preserve">Other revenues from </t>
    </r>
    <r>
      <rPr>
        <i/>
        <sz val="14"/>
        <rFont val="Calibri"/>
        <family val="2"/>
      </rPr>
      <t>Unit Linked</t>
    </r>
  </si>
  <si>
    <t xml:space="preserve">(1) The annual change is impacted by the sale of the stake in BPI Suisse to CaixaBank Wealth Management Luxembourg (wholly-owned subsidiary of CaixaBank S.A.); (2) Corresponds to “Net fee and commission income”; (3) To calculate the ROTE and ROE, the coupon for the part of the AT1 issue assigned to this business has also been deducted. </t>
  </si>
  <si>
    <t>Insurance contracts sold</t>
  </si>
  <si>
    <r>
      <t>Mutual funds, managed accounts and SICAVs</t>
    </r>
    <r>
      <rPr>
        <vertAlign val="superscript"/>
        <sz val="14"/>
        <color rgb="FF000000"/>
        <rFont val="Calibri"/>
        <family val="2"/>
      </rPr>
      <t>(1)</t>
    </r>
  </si>
  <si>
    <t>(1) Relate to the insurance products of BPI Vida e Pensoes, for which VidaCaixa is responsible under the Group's corporate structure. While reported under the banking and insurance business, the policies are marketed by BPI.</t>
  </si>
  <si>
    <t>€ Million; 1Q24</t>
  </si>
  <si>
    <t>Market capitalisation (€ million)</t>
  </si>
  <si>
    <r>
      <t>BALANCE SHEET</t>
    </r>
    <r>
      <rPr>
        <b/>
        <sz val="10"/>
        <color theme="0"/>
        <rFont val="Calibri"/>
        <family val="2"/>
      </rPr>
      <t xml:space="preserve"> </t>
    </r>
    <r>
      <rPr>
        <sz val="10"/>
        <color theme="0"/>
        <rFont val="Calibri"/>
        <family val="2"/>
      </rPr>
      <t>(</t>
    </r>
    <r>
      <rPr>
        <sz val="15"/>
        <color theme="0"/>
        <rFont val="Calibri"/>
        <family val="2"/>
      </rPr>
      <t>€</t>
    </r>
    <r>
      <rPr>
        <sz val="10"/>
        <color theme="0"/>
        <rFont val="Calibri"/>
        <family val="2"/>
      </rPr>
      <t xml:space="preserve"> Million)</t>
    </r>
  </si>
  <si>
    <r>
      <t>BUSINESS ACTIVITY</t>
    </r>
    <r>
      <rPr>
        <sz val="10"/>
        <color theme="0"/>
        <rFont val="Calibri"/>
        <family val="2"/>
      </rPr>
      <t xml:space="preserve"> (</t>
    </r>
    <r>
      <rPr>
        <sz val="15"/>
        <color theme="0"/>
        <rFont val="Calibri"/>
        <family val="2"/>
      </rPr>
      <t>€</t>
    </r>
    <r>
      <rPr>
        <sz val="10"/>
        <color theme="0"/>
        <rFont val="Calibri"/>
        <family val="2"/>
      </rPr>
      <t xml:space="preserve"> Million)</t>
    </r>
  </si>
  <si>
    <r>
      <t>RISK MANAGEMENT</t>
    </r>
    <r>
      <rPr>
        <sz val="10"/>
        <color theme="0"/>
        <rFont val="Calibri"/>
        <family val="2"/>
      </rPr>
      <t xml:space="preserve"> (</t>
    </r>
    <r>
      <rPr>
        <sz val="15"/>
        <color theme="0"/>
        <rFont val="Calibri"/>
        <family val="2"/>
      </rPr>
      <t>€</t>
    </r>
    <r>
      <rPr>
        <sz val="10"/>
        <color theme="0"/>
        <rFont val="Calibri"/>
        <family val="2"/>
      </rPr>
      <t xml:space="preserve"> Million; in %)</t>
    </r>
  </si>
  <si>
    <r>
      <t>LIQUIDITY</t>
    </r>
    <r>
      <rPr>
        <sz val="10"/>
        <color theme="0"/>
        <rFont val="Calibri"/>
        <family val="2"/>
      </rPr>
      <t xml:space="preserve"> (</t>
    </r>
    <r>
      <rPr>
        <sz val="15"/>
        <color theme="0"/>
        <rFont val="Calibri"/>
        <family val="2"/>
      </rPr>
      <t xml:space="preserve">€ </t>
    </r>
    <r>
      <rPr>
        <sz val="10"/>
        <color theme="0"/>
        <rFont val="Calibri"/>
        <family val="2"/>
      </rPr>
      <t>Million; in %)</t>
    </r>
  </si>
  <si>
    <r>
      <t>CAPITAL ADEQUACY</t>
    </r>
    <r>
      <rPr>
        <sz val="10"/>
        <color theme="0"/>
        <rFont val="Calibri"/>
        <family val="2"/>
      </rPr>
      <t xml:space="preserve"> (</t>
    </r>
    <r>
      <rPr>
        <sz val="15"/>
        <color theme="0"/>
        <rFont val="Calibri"/>
        <family val="2"/>
      </rPr>
      <t>€</t>
    </r>
    <r>
      <rPr>
        <sz val="10"/>
        <color theme="0"/>
        <rFont val="Calibri"/>
        <family val="2"/>
      </rPr>
      <t xml:space="preserve"> Million; in %)</t>
    </r>
  </si>
  <si>
    <r>
      <t>PROFIT/(LOSS)</t>
    </r>
    <r>
      <rPr>
        <sz val="10"/>
        <color theme="0"/>
        <rFont val="Calibri"/>
        <family val="2"/>
      </rPr>
      <t xml:space="preserve"> (</t>
    </r>
    <r>
      <rPr>
        <sz val="15"/>
        <color theme="0"/>
        <rFont val="Calibri"/>
        <family val="2"/>
      </rPr>
      <t>€</t>
    </r>
    <r>
      <rPr>
        <sz val="10"/>
        <color theme="0"/>
        <rFont val="Calibri"/>
        <family val="2"/>
      </rPr>
      <t xml:space="preserve"> Million)</t>
    </r>
  </si>
  <si>
    <r>
      <t xml:space="preserve">MAIN RATIOS (Last 12 months) </t>
    </r>
    <r>
      <rPr>
        <sz val="10"/>
        <color theme="0"/>
        <rFont val="Calibri"/>
        <family val="2"/>
      </rPr>
      <t>(in %)</t>
    </r>
  </si>
  <si>
    <t>March</t>
  </si>
  <si>
    <t>December</t>
  </si>
  <si>
    <r>
      <t>Revenues according to the nature and service provided to the client</t>
    </r>
    <r>
      <rPr>
        <b/>
        <vertAlign val="superscript"/>
        <sz val="16.8"/>
        <color rgb="FF00B0F0"/>
        <rFont val="Calibri"/>
        <family val="2"/>
      </rPr>
      <t>(1)</t>
    </r>
    <r>
      <rPr>
        <b/>
        <sz val="24"/>
        <color rgb="FF00B0F0"/>
        <rFont val="Calibri"/>
        <family val="2"/>
        <scheme val="minor"/>
      </rPr>
      <t>: quarterly</t>
    </r>
  </si>
  <si>
    <r>
      <t>Revenues from services</t>
    </r>
    <r>
      <rPr>
        <vertAlign val="superscript"/>
        <sz val="14"/>
        <color rgb="FF000000"/>
        <rFont val="Calibri"/>
        <family val="2"/>
      </rPr>
      <t>(2)</t>
    </r>
  </si>
  <si>
    <r>
      <t>Other revenues</t>
    </r>
    <r>
      <rPr>
        <vertAlign val="superscript"/>
        <sz val="14"/>
        <color rgb="FF000000"/>
        <rFont val="Calibri"/>
        <family val="2"/>
      </rPr>
      <t>(3)</t>
    </r>
  </si>
  <si>
    <t>LCR</t>
  </si>
  <si>
    <r>
      <rPr>
        <b/>
        <sz val="15"/>
        <color rgb="FF00B0F0"/>
        <rFont val="Calibri"/>
        <family val="2"/>
      </rPr>
      <t>2.7</t>
    </r>
    <r>
      <rPr>
        <sz val="15"/>
        <rFont val="Calibri"/>
        <family val="2"/>
        <scheme val="minor"/>
      </rPr>
      <t xml:space="preserve">   Protection insurance revenues</t>
    </r>
  </si>
  <si>
    <r>
      <rPr>
        <b/>
        <sz val="15"/>
        <color rgb="FF00B0F0"/>
        <rFont val="Calibri"/>
        <family val="2"/>
      </rPr>
      <t>2.8</t>
    </r>
    <r>
      <rPr>
        <sz val="15"/>
        <rFont val="Calibri"/>
        <family val="2"/>
        <scheme val="minor"/>
      </rPr>
      <t xml:space="preserve">   Banking fees</t>
    </r>
  </si>
  <si>
    <r>
      <rPr>
        <b/>
        <sz val="15"/>
        <color rgb="FF00B0F0"/>
        <rFont val="Calibri"/>
        <family val="2"/>
      </rPr>
      <t xml:space="preserve">2.9  </t>
    </r>
    <r>
      <rPr>
        <sz val="15"/>
        <rFont val="Calibri"/>
        <family val="2"/>
        <scheme val="minor"/>
      </rPr>
      <t xml:space="preserve"> Income from investments</t>
    </r>
  </si>
  <si>
    <r>
      <t>Revenues from insurance investments</t>
    </r>
    <r>
      <rPr>
        <vertAlign val="superscript"/>
        <sz val="14"/>
        <rFont val="Calibri"/>
        <family val="2"/>
      </rPr>
      <t>(2)</t>
    </r>
    <r>
      <rPr>
        <vertAlign val="superscript"/>
        <sz val="14"/>
        <rFont val="Calibri"/>
        <family val="2"/>
        <scheme val="minor"/>
      </rPr>
      <t>(3)</t>
    </r>
  </si>
  <si>
    <t>(2) It includes SegurCaixa Adeslas income from equity method and revenues from other Bancassurance equity investments.</t>
  </si>
  <si>
    <t>(3) Includes dividend revenues from BPI bancassurance stakes (€4 million in 1Q24 and €2 millions in 2Q23). The heading "Other income from investments" includes the rest of the Group's diviend income.</t>
  </si>
  <si>
    <r>
      <rPr>
        <b/>
        <sz val="15"/>
        <color rgb="FF00B0F0"/>
        <rFont val="Calibri"/>
        <family val="2"/>
        <scheme val="minor"/>
      </rPr>
      <t>4.4</t>
    </r>
    <r>
      <rPr>
        <sz val="15"/>
        <rFont val="Calibri"/>
        <family val="2"/>
        <scheme val="minor"/>
      </rPr>
      <t xml:space="preserve">   Insurance activity</t>
    </r>
  </si>
  <si>
    <t>of which Net fee and commission income: (f)</t>
  </si>
  <si>
    <t>of which Insurance service result: (i)</t>
  </si>
  <si>
    <t>Data related to "revenues according to its nature and service provided to the client" is linked to the accounting data to facilitate its understanding</t>
  </si>
  <si>
    <t>Quarterly change</t>
  </si>
  <si>
    <t>1Q 2024</t>
  </si>
  <si>
    <t>1Q24/1Q23         % YoY</t>
  </si>
  <si>
    <t>Cost of risk (%) (12 months)</t>
  </si>
  <si>
    <t>(1) Includes retail debt securities amounting to €770 million at 31 March 2024 (€1,433 million at 31 December 2023).
(2) Excluding the financial component’s correction as a result of updating the liabilities in accordance with IFRS 17, with the exception of Unit Linked and Flexible Investment Life Annuity products (the part managed).
(3) Includes the financial component’s correction as a result of updating the liabilities in accordance with IFRS 17, corresponding to Unit Linked and Flexible Investment Life Annuity products (the part managed).
(4) Wealth management balances includes Insurance contract liabilities; Mutual funds, managed accounts and SICAVs; Pension plans; and agreements to distribute insurance (in Other accounts for €305 million at 31 March 2024 and €337 million at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</si>
</sst>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 #,##0.00_);_(* \(#,##0.00\);_(* &quot;-&quot;??_);_(@_)"/>
    <numFmt numFmtId="165" formatCode="_-* #,##0.00\ _€_-;\-* #,##0.00\ _€_-;_-* &quot;-&quot;??\ _€_-;_-@_-"/>
    <numFmt numFmtId="166" formatCode="_-* #,##0.00\ [$€-1]_-;\-* #,##0.00\ [$€-1]_-;_-* &quot;-&quot;??\ [$€-1]_-"/>
    <numFmt numFmtId="167" formatCode="#,##0_);\(#,##0\);#,###_)"/>
    <numFmt numFmtId="168" formatCode="#,##0_)\ ;\(#,##0\)\ ;#,##0_)\ "/>
    <numFmt numFmtId="169" formatCode="dd\.mm\.yy"/>
    <numFmt numFmtId="170" formatCode="dd\.mm\.yyyy"/>
    <numFmt numFmtId="171" formatCode="#0;&quot;-&quot;#0;#0;_(@_)"/>
    <numFmt numFmtId="172" formatCode="#,##0;\(#,##0\);#,##0;_(@_)"/>
    <numFmt numFmtId="173" formatCode="#,##0.0_)%;\(#,##0.0\)%;&quot;—&quot;_)\%;_(@_)"/>
    <numFmt numFmtId="174" formatCode="#,##0.0%;&quot;-&quot;#,##0.0%;&quot;—&quot;\%;_(@_)"/>
    <numFmt numFmtId="175" formatCode="#,##0.0;\(#,##0.0\);&quot;—&quot;;_(@_)"/>
    <numFmt numFmtId="176" formatCode="#,##0.0_)%;\(#,##0.0\)%;#,##0.0_)%;_(@_)"/>
    <numFmt numFmtId="177" formatCode="#,##0.00%;&quot;-&quot;#,##0.00%;&quot;—&quot;\%;_(@_)"/>
    <numFmt numFmtId="178" formatCode="#,##0.00;\(#,##0.00\);&quot;—&quot;;_(@_)"/>
    <numFmt numFmtId="179" formatCode="#,##0.00_)%;\(#,##0.00\)%;#,##0.00_)%;_(@_)"/>
    <numFmt numFmtId="180" formatCode="#,##0;&quot;-&quot;#,##0;#,##0;_(@_)"/>
    <numFmt numFmtId="181" formatCode="#0.0%;&quot;-&quot;#0.0%;#0.0%;_(@_)"/>
    <numFmt numFmtId="182" formatCode="#,##0.0;\(#,##0.0\);#,##0.0;_(@_)"/>
    <numFmt numFmtId="183" formatCode="#0%;&quot;-&quot;#0%;#0%;_(@_)"/>
    <numFmt numFmtId="184" formatCode="#,##0_)%;\(#,##0\)%;#,##0_)%;_(@_)"/>
    <numFmt numFmtId="185" formatCode="* #,##0.00;* \(#,##0.00\);* &quot;—&quot;;_(@_)"/>
    <numFmt numFmtId="186" formatCode="#,##0%;&quot;-&quot;#,##0%;&quot;—&quot;\%;_(@_)"/>
    <numFmt numFmtId="187" formatCode="#,##0.000;\(#,##0.000\);#,##0.000;_(@_)"/>
    <numFmt numFmtId="188" formatCode="#,##0.00;\(#,##0.00\);#,##0.00;_(@_)"/>
    <numFmt numFmtId="189" formatCode="* #,##0;* \(#,##0\);* &quot;—&quot;;_(@_)"/>
    <numFmt numFmtId="190" formatCode="#,##0.00;&quot;-&quot;#,##0.00;#,##0.00;_(@_)"/>
    <numFmt numFmtId="191" formatCode="#0.#######################;&quot;-&quot;#0.#######################;#0.#######################;_(@_)"/>
    <numFmt numFmtId="192" formatCode="* #,##0.0;* \(#,##0.0\);* #,##0.0;_(@_)"/>
    <numFmt numFmtId="193" formatCode="* #,##0.0;* \(#,##0.0\);* &quot;—&quot;;_(@_)"/>
    <numFmt numFmtId="194" formatCode="* #,##0;* \(#,##0\);* #,##0;_(@_)"/>
    <numFmt numFmtId="195" formatCode="* #,##0.00;* \(#,##0.00\);* #,##0.00;_(@_)"/>
    <numFmt numFmtId="196" formatCode="0.0%"/>
    <numFmt numFmtId="197" formatCode="#0.0;&quot;-&quot;#0.0;#0.0;_(@_)"/>
    <numFmt numFmtId="198" formatCode="0.0"/>
    <numFmt numFmtId="199" formatCode="#,##0.0"/>
    <numFmt numFmtId="200" formatCode="#,##0.0000;\(#,##0.0000\);#,##0.0000;_(@_)"/>
  </numFmts>
  <fonts count="17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9"/>
      <color rgb="FF000000"/>
      <name val="Calibri"/>
      <family val="2"/>
    </font>
    <font>
      <sz val="9"/>
      <color theme="1"/>
      <name val="Arial"/>
      <family val="2"/>
    </font>
    <font>
      <i/>
      <sz val="9"/>
      <color rgb="FF7F7F7F"/>
      <name val="Calibri"/>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sz val="14"/>
      <color rgb="FF404040"/>
      <name val="Calibri"/>
      <family val="2"/>
    </font>
    <font>
      <sz val="14"/>
      <color theme="1"/>
      <name val="Arial"/>
      <family val="2"/>
    </font>
    <font>
      <sz val="18"/>
      <color theme="1"/>
      <name val="Calibri"/>
      <family val="2"/>
      <scheme val="minor"/>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name val="Calibri"/>
      <family val="2"/>
    </font>
    <font>
      <sz val="13"/>
      <color theme="0"/>
      <name val="Calibri"/>
      <family val="2"/>
      <scheme val="minor"/>
    </font>
    <font>
      <b/>
      <sz val="14"/>
      <color theme="1"/>
      <name val="Calibri"/>
      <family val="2"/>
    </font>
    <font>
      <b/>
      <sz val="10"/>
      <color theme="1"/>
      <name val="Arial"/>
      <family val="2"/>
    </font>
    <font>
      <sz val="16"/>
      <name val="Calibri"/>
      <family val="2"/>
    </font>
    <font>
      <sz val="14"/>
      <color theme="0" tint="-0.14999847407452621"/>
      <name val="Calibri"/>
      <family val="2"/>
      <scheme val="minor"/>
    </font>
    <font>
      <sz val="8"/>
      <color rgb="FF929292"/>
      <name val="Arial"/>
      <family val="2"/>
    </font>
    <font>
      <b/>
      <vertAlign val="superscript"/>
      <sz val="16.8"/>
      <color rgb="FF00B0F0"/>
      <name val="Calibri"/>
      <family val="2"/>
    </font>
    <font>
      <sz val="10"/>
      <color rgb="FFFF0000"/>
      <name val="Calibri"/>
      <family val="2"/>
      <scheme val="minor"/>
    </font>
    <font>
      <b/>
      <sz val="15"/>
      <color rgb="FF00B0F0"/>
      <name val="Calibri"/>
      <family val="2"/>
    </font>
    <font>
      <sz val="15"/>
      <name val="Segoe UI"/>
      <family val="2"/>
    </font>
    <font>
      <b/>
      <i/>
      <sz val="14"/>
      <color rgb="FF00B0F0"/>
      <name val="Calibri"/>
      <family val="2"/>
    </font>
    <font>
      <b/>
      <vertAlign val="superscript"/>
      <sz val="17"/>
      <color rgb="FF00B0F0"/>
      <name val="Calibri"/>
      <family val="2"/>
    </font>
    <font>
      <i/>
      <sz val="14"/>
      <color theme="1"/>
      <name val="Calibri"/>
      <family val="2"/>
      <scheme val="minor"/>
    </font>
    <font>
      <i/>
      <sz val="14"/>
      <color rgb="FF000000"/>
      <name val="Calibri"/>
      <family val="2"/>
      <scheme val="minor"/>
    </font>
    <font>
      <b/>
      <i/>
      <sz val="14"/>
      <color rgb="FFFFFFFF"/>
      <name val="Calibri"/>
      <family val="2"/>
    </font>
    <font>
      <b/>
      <i/>
      <vertAlign val="superscript"/>
      <sz val="14"/>
      <color rgb="FFFFFFFF"/>
      <name val="Calibri"/>
      <family val="2"/>
    </font>
    <font>
      <sz val="12"/>
      <color theme="1"/>
      <name val="Calibri"/>
      <family val="2"/>
      <scheme val="minor"/>
    </font>
    <font>
      <sz val="12"/>
      <color rgb="FF000000"/>
      <name val="Calibri"/>
      <family val="2"/>
      <scheme val="minor"/>
    </font>
    <font>
      <b/>
      <sz val="14"/>
      <color theme="1"/>
      <name val="Calibri"/>
      <family val="2"/>
      <scheme val="minor"/>
    </font>
    <font>
      <b/>
      <sz val="12"/>
      <color theme="1"/>
      <name val="Calibri"/>
      <family val="2"/>
      <scheme val="minor"/>
    </font>
    <font>
      <b/>
      <sz val="14"/>
      <color rgb="FF00BEF2"/>
      <name val="Calibri"/>
      <family val="2"/>
      <scheme val="minor"/>
    </font>
    <font>
      <b/>
      <i/>
      <sz val="14"/>
      <color theme="1"/>
      <name val="Calibri"/>
      <family val="2"/>
      <scheme val="minor"/>
    </font>
    <font>
      <sz val="14"/>
      <color rgb="FF00BEF2"/>
      <name val="Calibri"/>
      <family val="2"/>
      <scheme val="minor"/>
    </font>
    <font>
      <b/>
      <i/>
      <sz val="12"/>
      <color theme="1"/>
      <name val="Calibri"/>
      <family val="2"/>
      <scheme val="minor"/>
    </font>
    <font>
      <vertAlign val="superscript"/>
      <sz val="14"/>
      <color rgb="FF00B0F0"/>
      <name val="Cambria"/>
      <family val="1"/>
    </font>
    <font>
      <vertAlign val="superscript"/>
      <sz val="14"/>
      <name val="Calibri"/>
      <family val="2"/>
    </font>
    <font>
      <b/>
      <sz val="14"/>
      <name val="Calibri"/>
      <family val="2"/>
    </font>
    <font>
      <i/>
      <sz val="14"/>
      <name val="Calibri"/>
      <family val="2"/>
    </font>
    <font>
      <vertAlign val="superscript"/>
      <sz val="14"/>
      <color theme="1"/>
      <name val="Calibri"/>
      <family val="2"/>
    </font>
    <font>
      <sz val="10"/>
      <color rgb="FF00B050"/>
      <name val="Arial"/>
      <family val="2"/>
    </font>
    <font>
      <b/>
      <sz val="8"/>
      <color rgb="FF929292"/>
      <name val="Arial"/>
      <family val="2"/>
    </font>
    <font>
      <b/>
      <sz val="14"/>
      <color theme="0" tint="-0.14999847407452621"/>
      <name val="Calibri"/>
      <family val="2"/>
      <scheme val="minor"/>
    </font>
    <font>
      <b/>
      <sz val="15"/>
      <color rgb="FF000000"/>
      <name val="Calibri"/>
      <family val="2"/>
    </font>
    <font>
      <sz val="14"/>
      <color rgb="FF00B0F0"/>
      <name val="Calibri"/>
      <family val="2"/>
    </font>
    <font>
      <b/>
      <sz val="14"/>
      <name val="Calibri"/>
      <family val="2"/>
      <scheme val="minor"/>
    </font>
    <font>
      <sz val="14"/>
      <color theme="1" tint="0.249977111117893"/>
      <name val="Calibri"/>
      <family val="2"/>
      <scheme val="minor"/>
    </font>
    <font>
      <sz val="24"/>
      <color theme="1" tint="0.249977111117893"/>
      <name val="Calibri"/>
      <family val="2"/>
      <scheme val="minor"/>
    </font>
    <font>
      <sz val="10"/>
      <color theme="0"/>
      <name val="Calibri"/>
      <family val="2"/>
    </font>
    <font>
      <b/>
      <sz val="10"/>
      <color theme="0"/>
      <name val="Calibri"/>
      <family val="2"/>
    </font>
    <font>
      <sz val="15"/>
      <color theme="0"/>
      <name val="Calibri"/>
      <family val="2"/>
    </font>
    <font>
      <sz val="24"/>
      <color rgb="FFFF0000"/>
      <name val="Calibri"/>
      <family val="2"/>
      <scheme val="minor"/>
    </font>
    <font>
      <vertAlign val="superscript"/>
      <sz val="14"/>
      <name val="Calibri"/>
      <family val="2"/>
      <scheme val="minor"/>
    </font>
    <font>
      <i/>
      <sz val="14"/>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16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15" borderId="2" applyNumberFormat="0" applyAlignment="0" applyProtection="0"/>
    <xf numFmtId="0" fontId="17" fillId="0" borderId="3" applyNumberFormat="0" applyFill="0" applyAlignment="0" applyProtection="0"/>
    <xf numFmtId="166" fontId="10" fillId="0" borderId="0" applyFont="0" applyFill="0" applyBorder="0" applyAlignment="0" applyProtection="0"/>
    <xf numFmtId="0" fontId="18" fillId="16"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1"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9" fillId="0" borderId="0"/>
    <xf numFmtId="0" fontId="9" fillId="0" borderId="0"/>
    <xf numFmtId="0" fontId="28" fillId="0" borderId="0"/>
    <xf numFmtId="0" fontId="9" fillId="0" borderId="0"/>
    <xf numFmtId="0" fontId="9" fillId="0" borderId="0"/>
    <xf numFmtId="0" fontId="19" fillId="0" borderId="0"/>
    <xf numFmtId="0" fontId="27" fillId="0" borderId="0"/>
    <xf numFmtId="0" fontId="2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37" fontId="10" fillId="0" borderId="0"/>
    <xf numFmtId="0" fontId="9"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0" fillId="2"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0" fillId="0" borderId="0"/>
    <xf numFmtId="0" fontId="27" fillId="0" borderId="0"/>
    <xf numFmtId="0" fontId="37" fillId="0" borderId="0" applyNumberFormat="0" applyFill="0" applyBorder="0" applyAlignment="0" applyProtection="0">
      <alignment vertical="top"/>
      <protection locked="0"/>
    </xf>
    <xf numFmtId="0" fontId="38" fillId="19"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21"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22" borderId="0" applyNumberFormat="0" applyBorder="0" applyAlignment="0" applyProtection="0"/>
    <xf numFmtId="0" fontId="38" fillId="3"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22" borderId="0" applyNumberFormat="0" applyBorder="0" applyAlignment="0" applyProtection="0"/>
    <xf numFmtId="0" fontId="39" fillId="3" borderId="0" applyNumberFormat="0" applyBorder="0" applyAlignment="0" applyProtection="0"/>
    <xf numFmtId="0" fontId="40" fillId="14" borderId="0" applyNumberFormat="0" applyBorder="0" applyAlignment="0" applyProtection="0"/>
    <xf numFmtId="0" fontId="41" fillId="19" borderId="1" applyNumberFormat="0" applyAlignment="0" applyProtection="0"/>
    <xf numFmtId="0" fontId="42" fillId="5" borderId="11"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9"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23" borderId="0" applyNumberFormat="0" applyBorder="0" applyAlignment="0" applyProtection="0"/>
    <xf numFmtId="0" fontId="45" fillId="3" borderId="1" applyNumberFormat="0" applyAlignment="0" applyProtection="0"/>
    <xf numFmtId="0" fontId="46" fillId="16" borderId="0" applyNumberFormat="0" applyBorder="0" applyAlignment="0" applyProtection="0"/>
    <xf numFmtId="0" fontId="47" fillId="7" borderId="0" applyNumberFormat="0" applyBorder="0" applyAlignment="0" applyProtection="0"/>
    <xf numFmtId="0" fontId="9" fillId="4" borderId="4" applyNumberFormat="0" applyFont="0" applyAlignment="0" applyProtection="0"/>
    <xf numFmtId="0" fontId="48" fillId="19" borderId="1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13" applyNumberFormat="0" applyFill="0" applyAlignment="0" applyProtection="0"/>
    <xf numFmtId="0" fontId="44" fillId="0" borderId="14" applyNumberFormat="0" applyFill="0" applyAlignment="0" applyProtection="0"/>
    <xf numFmtId="0" fontId="53" fillId="0" borderId="0" applyNumberFormat="0" applyFill="0" applyBorder="0" applyAlignment="0" applyProtection="0"/>
    <xf numFmtId="0" fontId="54" fillId="0" borderId="15" applyNumberFormat="0" applyFill="0" applyAlignment="0" applyProtection="0"/>
    <xf numFmtId="0" fontId="27" fillId="0" borderId="0"/>
    <xf numFmtId="0" fontId="9" fillId="0" borderId="0"/>
    <xf numFmtId="0" fontId="8" fillId="0" borderId="0"/>
    <xf numFmtId="9" fontId="27" fillId="0" borderId="0" applyFont="0" applyFill="0" applyBorder="0" applyAlignment="0" applyProtection="0"/>
    <xf numFmtId="9" fontId="56"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0" fontId="7" fillId="0" borderId="0"/>
    <xf numFmtId="0" fontId="66" fillId="0" borderId="0" applyBorder="0">
      <alignment wrapText="1"/>
    </xf>
    <xf numFmtId="0" fontId="5" fillId="0" borderId="0"/>
    <xf numFmtId="9" fontId="5" fillId="0" borderId="0" applyFont="0" applyFill="0" applyBorder="0" applyAlignment="0" applyProtection="0"/>
  </cellStyleXfs>
  <cellXfs count="1073">
    <xf numFmtId="0" fontId="0" fillId="0" borderId="0" xfId="0"/>
    <xf numFmtId="0" fontId="29" fillId="0" borderId="0" xfId="44" applyFont="1"/>
    <xf numFmtId="167" fontId="29" fillId="0" borderId="0" xfId="0" applyNumberFormat="1" applyFont="1" applyAlignment="1">
      <alignment vertical="center"/>
    </xf>
    <xf numFmtId="168" fontId="29" fillId="0" borderId="0" xfId="0" applyNumberFormat="1" applyFont="1" applyAlignment="1">
      <alignment vertical="center"/>
    </xf>
    <xf numFmtId="0" fontId="29" fillId="0" borderId="0" xfId="47" applyFont="1"/>
    <xf numFmtId="0" fontId="29" fillId="0" borderId="0" xfId="38" applyFont="1"/>
    <xf numFmtId="0" fontId="35" fillId="0" borderId="0" xfId="67" applyFont="1"/>
    <xf numFmtId="0" fontId="33" fillId="0" borderId="0" xfId="0" applyFont="1"/>
    <xf numFmtId="0" fontId="33" fillId="0" borderId="0" xfId="0" applyFont="1" applyAlignment="1">
      <alignment horizontal="right"/>
    </xf>
    <xf numFmtId="0" fontId="0" fillId="18" borderId="0" xfId="0" applyFill="1"/>
    <xf numFmtId="0" fontId="57" fillId="0" borderId="0" xfId="0" applyFont="1" applyAlignment="1">
      <alignment vertical="center" wrapText="1"/>
    </xf>
    <xf numFmtId="0" fontId="29" fillId="18" borderId="0" xfId="44" applyFont="1" applyFill="1"/>
    <xf numFmtId="0" fontId="29" fillId="18" borderId="0" xfId="44" applyFont="1" applyFill="1" applyAlignment="1">
      <alignment vertical="center"/>
    </xf>
    <xf numFmtId="0" fontId="29" fillId="0" borderId="0" xfId="44" applyFont="1" applyAlignment="1">
      <alignment vertical="center"/>
    </xf>
    <xf numFmtId="37" fontId="58" fillId="0" borderId="0" xfId="0" applyNumberFormat="1" applyFont="1" applyAlignment="1">
      <alignment horizontal="left" vertical="center" wrapText="1" indent="1"/>
    </xf>
    <xf numFmtId="0" fontId="0" fillId="0" borderId="0" xfId="0"/>
    <xf numFmtId="0" fontId="60" fillId="17" borderId="0" xfId="0" applyFont="1" applyFill="1" applyAlignment="1">
      <alignment wrapText="1"/>
    </xf>
    <xf numFmtId="0" fontId="60" fillId="29" borderId="0" xfId="0" applyFont="1" applyFill="1" applyAlignment="1">
      <alignment wrapText="1"/>
    </xf>
    <xf numFmtId="0" fontId="57" fillId="18" borderId="0" xfId="44" applyFont="1" applyFill="1"/>
    <xf numFmtId="0" fontId="57" fillId="18" borderId="0" xfId="44" applyFont="1" applyFill="1" applyAlignment="1">
      <alignment vertical="center"/>
    </xf>
    <xf numFmtId="0" fontId="57" fillId="0" borderId="0" xfId="44" applyFont="1"/>
    <xf numFmtId="0" fontId="62" fillId="0" borderId="0" xfId="0" applyFont="1"/>
    <xf numFmtId="0" fontId="63" fillId="29" borderId="0" xfId="0" applyFont="1" applyFill="1" applyAlignment="1">
      <alignment horizontal="left" wrapText="1"/>
    </xf>
    <xf numFmtId="0" fontId="64" fillId="29" borderId="0" xfId="0" applyFont="1" applyFill="1" applyAlignment="1">
      <alignment horizontal="left" wrapText="1"/>
    </xf>
    <xf numFmtId="0" fontId="66" fillId="0" borderId="0" xfId="159">
      <alignment wrapText="1"/>
    </xf>
    <xf numFmtId="0" fontId="67" fillId="0" borderId="0" xfId="0" applyFont="1"/>
    <xf numFmtId="0" fontId="60" fillId="29" borderId="0" xfId="0" applyFont="1" applyFill="1" applyAlignment="1">
      <alignment vertical="top" wrapText="1"/>
    </xf>
    <xf numFmtId="0" fontId="68" fillId="29" borderId="0" xfId="0" applyFont="1" applyFill="1" applyAlignment="1">
      <alignment wrapText="1"/>
    </xf>
    <xf numFmtId="0" fontId="68" fillId="29" borderId="0" xfId="0" applyFont="1" applyFill="1" applyAlignment="1">
      <alignment vertical="center" wrapText="1"/>
    </xf>
    <xf numFmtId="0" fontId="70" fillId="0" borderId="0" xfId="0" applyFont="1"/>
    <xf numFmtId="0" fontId="69" fillId="29" borderId="0" xfId="0" applyFont="1" applyFill="1" applyAlignment="1">
      <alignment vertical="center" wrapText="1"/>
    </xf>
    <xf numFmtId="0" fontId="71" fillId="29" borderId="0" xfId="0" applyFont="1" applyFill="1" applyAlignment="1">
      <alignment wrapText="1"/>
    </xf>
    <xf numFmtId="0" fontId="60" fillId="29" borderId="0" xfId="56" applyFont="1" applyFill="1" applyAlignment="1">
      <alignment wrapText="1"/>
    </xf>
    <xf numFmtId="0" fontId="74" fillId="0" borderId="0" xfId="0" applyFont="1"/>
    <xf numFmtId="0" fontId="0" fillId="0" borderId="0" xfId="0" applyAlignment="1">
      <alignment horizontal="left"/>
    </xf>
    <xf numFmtId="0" fontId="59" fillId="0" borderId="0" xfId="0" applyFont="1"/>
    <xf numFmtId="167" fontId="57" fillId="0" borderId="0" xfId="0" applyNumberFormat="1" applyFont="1" applyAlignment="1">
      <alignment vertical="center"/>
    </xf>
    <xf numFmtId="0" fontId="76" fillId="0" borderId="0" xfId="67" applyFont="1"/>
    <xf numFmtId="0" fontId="78" fillId="29" borderId="16" xfId="0" applyFont="1" applyFill="1" applyBorder="1" applyAlignment="1">
      <alignment wrapText="1"/>
    </xf>
    <xf numFmtId="0" fontId="78" fillId="29" borderId="0" xfId="0" applyFont="1" applyFill="1" applyAlignment="1">
      <alignment wrapText="1"/>
    </xf>
    <xf numFmtId="0" fontId="78" fillId="29" borderId="0" xfId="0" applyFont="1" applyFill="1" applyAlignment="1">
      <alignment horizontal="left" wrapText="1" indent="2"/>
    </xf>
    <xf numFmtId="0" fontId="82" fillId="0" borderId="0" xfId="67" applyFont="1"/>
    <xf numFmtId="0" fontId="83" fillId="29" borderId="0" xfId="0" applyFont="1" applyFill="1" applyAlignment="1">
      <alignment wrapText="1"/>
    </xf>
    <xf numFmtId="0" fontId="76" fillId="0" borderId="0" xfId="44" applyFont="1"/>
    <xf numFmtId="172" fontId="78" fillId="29" borderId="0" xfId="0" applyNumberFormat="1" applyFont="1" applyFill="1" applyAlignment="1">
      <alignment horizontal="right" wrapText="1"/>
    </xf>
    <xf numFmtId="198" fontId="78" fillId="0" borderId="0" xfId="0" applyNumberFormat="1" applyFont="1" applyAlignment="1">
      <alignment horizontal="right" wrapText="1"/>
    </xf>
    <xf numFmtId="198" fontId="79" fillId="0" borderId="9" xfId="0" applyNumberFormat="1" applyFont="1" applyBorder="1" applyAlignment="1">
      <alignment horizontal="right" wrapText="1"/>
    </xf>
    <xf numFmtId="198" fontId="85" fillId="29" borderId="0" xfId="0" applyNumberFormat="1" applyFont="1" applyFill="1" applyAlignment="1">
      <alignment horizontal="right" wrapText="1"/>
    </xf>
    <xf numFmtId="172" fontId="78" fillId="29" borderId="0" xfId="0" applyNumberFormat="1" applyFont="1" applyFill="1" applyAlignment="1">
      <alignment vertical="center" wrapText="1"/>
    </xf>
    <xf numFmtId="182" fontId="79" fillId="29" borderId="0" xfId="0" applyNumberFormat="1" applyFont="1" applyFill="1" applyAlignment="1">
      <alignment horizontal="right" vertical="center" wrapText="1"/>
    </xf>
    <xf numFmtId="172" fontId="79" fillId="29" borderId="0" xfId="0" applyNumberFormat="1" applyFont="1" applyFill="1" applyAlignment="1">
      <alignment horizontal="right" vertical="center" wrapText="1"/>
    </xf>
    <xf numFmtId="172" fontId="78" fillId="29" borderId="16" xfId="0" applyNumberFormat="1" applyFont="1" applyFill="1" applyBorder="1" applyAlignment="1">
      <alignment horizontal="right" vertical="center" wrapText="1"/>
    </xf>
    <xf numFmtId="172" fontId="78" fillId="29" borderId="0" xfId="0" applyNumberFormat="1" applyFont="1" applyFill="1" applyAlignment="1">
      <alignment horizontal="right" vertical="center" wrapText="1"/>
    </xf>
    <xf numFmtId="0" fontId="86" fillId="18" borderId="0" xfId="0" applyFont="1" applyFill="1"/>
    <xf numFmtId="172" fontId="78" fillId="29" borderId="23" xfId="0" applyNumberFormat="1" applyFont="1" applyFill="1" applyBorder="1" applyAlignment="1">
      <alignment vertical="center" wrapText="1"/>
    </xf>
    <xf numFmtId="182" fontId="78" fillId="29" borderId="0" xfId="0" applyNumberFormat="1" applyFont="1" applyFill="1" applyAlignment="1">
      <alignment vertical="center" wrapText="1"/>
    </xf>
    <xf numFmtId="172" fontId="78" fillId="27" borderId="16" xfId="0" applyNumberFormat="1" applyFont="1" applyFill="1" applyBorder="1" applyAlignment="1">
      <alignment wrapText="1"/>
    </xf>
    <xf numFmtId="172" fontId="79" fillId="29" borderId="16" xfId="0" applyNumberFormat="1" applyFont="1" applyFill="1" applyBorder="1" applyAlignment="1">
      <alignment wrapText="1"/>
    </xf>
    <xf numFmtId="182" fontId="79" fillId="29" borderId="16" xfId="0" applyNumberFormat="1" applyFont="1" applyFill="1" applyBorder="1" applyAlignment="1">
      <alignment wrapText="1"/>
    </xf>
    <xf numFmtId="172" fontId="78" fillId="27" borderId="0" xfId="0" applyNumberFormat="1" applyFont="1" applyFill="1" applyAlignment="1">
      <alignment wrapText="1"/>
    </xf>
    <xf numFmtId="172" fontId="78" fillId="29" borderId="0" xfId="0" applyNumberFormat="1" applyFont="1" applyFill="1" applyAlignment="1">
      <alignment wrapText="1"/>
    </xf>
    <xf numFmtId="182" fontId="79" fillId="29" borderId="0" xfId="0" applyNumberFormat="1" applyFont="1" applyFill="1" applyAlignment="1">
      <alignment wrapText="1"/>
    </xf>
    <xf numFmtId="172" fontId="78" fillId="27" borderId="9" xfId="0" applyNumberFormat="1" applyFont="1" applyFill="1" applyBorder="1" applyAlignment="1">
      <alignment wrapText="1"/>
    </xf>
    <xf numFmtId="172" fontId="78" fillId="29" borderId="9" xfId="0" applyNumberFormat="1" applyFont="1" applyFill="1" applyBorder="1" applyAlignment="1">
      <alignment wrapText="1"/>
    </xf>
    <xf numFmtId="172" fontId="78" fillId="29" borderId="16" xfId="0" applyNumberFormat="1" applyFont="1" applyFill="1" applyBorder="1" applyAlignment="1">
      <alignment wrapText="1"/>
    </xf>
    <xf numFmtId="182" fontId="78" fillId="29" borderId="16" xfId="0" applyNumberFormat="1" applyFont="1" applyFill="1" applyBorder="1" applyAlignment="1">
      <alignment wrapText="1"/>
    </xf>
    <xf numFmtId="172" fontId="78" fillId="29" borderId="23" xfId="0" applyNumberFormat="1" applyFont="1" applyFill="1" applyBorder="1" applyAlignment="1">
      <alignment horizontal="right" vertical="center" wrapText="1"/>
    </xf>
    <xf numFmtId="0" fontId="83" fillId="29" borderId="0" xfId="0" applyFont="1" applyFill="1" applyAlignment="1">
      <alignment vertical="center" wrapText="1"/>
    </xf>
    <xf numFmtId="0" fontId="82" fillId="0" borderId="0" xfId="44" applyFont="1"/>
    <xf numFmtId="188" fontId="78" fillId="29" borderId="23" xfId="0" applyNumberFormat="1" applyFont="1" applyFill="1" applyBorder="1" applyAlignment="1">
      <alignment vertical="center" wrapText="1"/>
    </xf>
    <xf numFmtId="188" fontId="78" fillId="29" borderId="9" xfId="0" applyNumberFormat="1" applyFont="1" applyFill="1" applyBorder="1" applyAlignment="1">
      <alignment vertical="center" wrapText="1"/>
    </xf>
    <xf numFmtId="188" fontId="78" fillId="29" borderId="16" xfId="0" applyNumberFormat="1" applyFont="1" applyFill="1" applyBorder="1" applyAlignment="1">
      <alignment vertical="center" wrapText="1"/>
    </xf>
    <xf numFmtId="188" fontId="78" fillId="29" borderId="0" xfId="0" applyNumberFormat="1" applyFont="1" applyFill="1" applyAlignment="1">
      <alignment vertical="center" wrapText="1"/>
    </xf>
    <xf numFmtId="0" fontId="90" fillId="0" borderId="0" xfId="0" applyFont="1"/>
    <xf numFmtId="0" fontId="78" fillId="29" borderId="17" xfId="0" applyFont="1" applyFill="1" applyBorder="1" applyAlignment="1">
      <alignment wrapText="1"/>
    </xf>
    <xf numFmtId="0" fontId="78" fillId="29" borderId="24" xfId="0" applyFont="1" applyFill="1" applyBorder="1" applyAlignment="1">
      <alignment wrapText="1"/>
    </xf>
    <xf numFmtId="0" fontId="83" fillId="29" borderId="25" xfId="0" applyFont="1" applyFill="1" applyBorder="1" applyAlignment="1">
      <alignment horizontal="center" wrapText="1"/>
    </xf>
    <xf numFmtId="0" fontId="83" fillId="29" borderId="21" xfId="0" applyFont="1" applyFill="1" applyBorder="1" applyAlignment="1">
      <alignment horizontal="center" wrapText="1"/>
    </xf>
    <xf numFmtId="0" fontId="83" fillId="29" borderId="24" xfId="0" applyFont="1" applyFill="1" applyBorder="1" applyAlignment="1">
      <alignment horizontal="center" wrapText="1"/>
    </xf>
    <xf numFmtId="0" fontId="78" fillId="29" borderId="26" xfId="0" applyFont="1" applyFill="1" applyBorder="1" applyAlignment="1">
      <alignment horizontal="center" vertical="center" wrapText="1"/>
    </xf>
    <xf numFmtId="172" fontId="78" fillId="29" borderId="27" xfId="0" applyNumberFormat="1" applyFont="1" applyFill="1" applyBorder="1" applyAlignment="1">
      <alignment horizontal="right" vertical="center" wrapText="1"/>
    </xf>
    <xf numFmtId="189" fontId="78" fillId="29" borderId="23" xfId="0" applyNumberFormat="1" applyFont="1" applyFill="1" applyBorder="1" applyAlignment="1">
      <alignment vertical="center" wrapText="1"/>
    </xf>
    <xf numFmtId="185" fontId="78" fillId="29" borderId="26" xfId="0" applyNumberFormat="1" applyFont="1" applyFill="1" applyBorder="1" applyAlignment="1">
      <alignment vertical="center" wrapText="1"/>
    </xf>
    <xf numFmtId="0" fontId="78" fillId="29" borderId="17" xfId="0" applyFont="1" applyFill="1" applyBorder="1" applyAlignment="1">
      <alignment horizontal="center" vertical="center" wrapText="1"/>
    </xf>
    <xf numFmtId="172" fontId="78" fillId="29" borderId="20" xfId="0" applyNumberFormat="1" applyFont="1" applyFill="1" applyBorder="1" applyAlignment="1">
      <alignment horizontal="right" vertical="center" wrapText="1"/>
    </xf>
    <xf numFmtId="189" fontId="78" fillId="29" borderId="0" xfId="0" applyNumberFormat="1" applyFont="1" applyFill="1" applyAlignment="1">
      <alignment vertical="center" wrapText="1"/>
    </xf>
    <xf numFmtId="185" fontId="78" fillId="29" borderId="17" xfId="0" applyNumberFormat="1" applyFont="1" applyFill="1" applyBorder="1" applyAlignment="1">
      <alignment vertical="center" wrapText="1"/>
    </xf>
    <xf numFmtId="0" fontId="78" fillId="29" borderId="28" xfId="0" applyFont="1" applyFill="1" applyBorder="1" applyAlignment="1">
      <alignment horizontal="center" vertical="center" wrapText="1"/>
    </xf>
    <xf numFmtId="172" fontId="78" fillId="29" borderId="29" xfId="0" applyNumberFormat="1" applyFont="1" applyFill="1" applyBorder="1" applyAlignment="1">
      <alignment horizontal="right" vertical="center" wrapText="1"/>
    </xf>
    <xf numFmtId="189" fontId="78" fillId="29" borderId="9" xfId="0" applyNumberFormat="1" applyFont="1" applyFill="1" applyBorder="1" applyAlignment="1">
      <alignment vertical="center" wrapText="1"/>
    </xf>
    <xf numFmtId="185" fontId="91" fillId="29" borderId="28" xfId="0" applyNumberFormat="1" applyFont="1" applyFill="1" applyBorder="1" applyAlignment="1">
      <alignment vertical="center" wrapText="1"/>
    </xf>
    <xf numFmtId="0" fontId="78" fillId="29" borderId="31" xfId="0" applyFont="1" applyFill="1" applyBorder="1" applyAlignment="1">
      <alignment horizontal="center" vertical="center" wrapText="1"/>
    </xf>
    <xf numFmtId="172" fontId="78" fillId="29" borderId="32" xfId="0" applyNumberFormat="1" applyFont="1" applyFill="1" applyBorder="1" applyAlignment="1">
      <alignment horizontal="right" vertical="center" wrapText="1"/>
    </xf>
    <xf numFmtId="189" fontId="78" fillId="29" borderId="16" xfId="0" applyNumberFormat="1" applyFont="1" applyFill="1" applyBorder="1" applyAlignment="1">
      <alignment vertical="center" wrapText="1"/>
    </xf>
    <xf numFmtId="185" fontId="78" fillId="29" borderId="31" xfId="0" applyNumberFormat="1" applyFont="1" applyFill="1" applyBorder="1" applyAlignment="1">
      <alignment vertical="center" wrapText="1"/>
    </xf>
    <xf numFmtId="0" fontId="94" fillId="29" borderId="0" xfId="0" applyFont="1" applyFill="1" applyAlignment="1">
      <alignment horizontal="left" vertical="center" wrapText="1" indent="2"/>
    </xf>
    <xf numFmtId="172" fontId="94" fillId="27" borderId="23" xfId="0" applyNumberFormat="1" applyFont="1" applyFill="1" applyBorder="1" applyAlignment="1">
      <alignment horizontal="right" vertical="center" wrapText="1"/>
    </xf>
    <xf numFmtId="182" fontId="94" fillId="29" borderId="23" xfId="0" applyNumberFormat="1" applyFont="1" applyFill="1" applyBorder="1" applyAlignment="1">
      <alignment horizontal="right" vertical="center" wrapText="1"/>
    </xf>
    <xf numFmtId="172" fontId="94" fillId="27" borderId="0" xfId="0" applyNumberFormat="1" applyFont="1" applyFill="1" applyAlignment="1">
      <alignment horizontal="right" vertical="center" wrapText="1"/>
    </xf>
    <xf numFmtId="172" fontId="94" fillId="29" borderId="0" xfId="0" applyNumberFormat="1" applyFont="1" applyFill="1" applyAlignment="1">
      <alignment horizontal="right" vertical="center" wrapText="1"/>
    </xf>
    <xf numFmtId="182" fontId="94" fillId="29" borderId="0" xfId="0" applyNumberFormat="1" applyFont="1" applyFill="1" applyAlignment="1">
      <alignment horizontal="right" vertical="center" wrapText="1"/>
    </xf>
    <xf numFmtId="182" fontId="94" fillId="29" borderId="9" xfId="0" applyNumberFormat="1" applyFont="1" applyFill="1" applyBorder="1" applyAlignment="1">
      <alignment horizontal="right" vertical="center" wrapText="1"/>
    </xf>
    <xf numFmtId="172" fontId="78" fillId="27" borderId="23" xfId="0" applyNumberFormat="1" applyFont="1" applyFill="1" applyBorder="1" applyAlignment="1">
      <alignment horizontal="right" vertical="center" wrapText="1"/>
    </xf>
    <xf numFmtId="172" fontId="78" fillId="27" borderId="9" xfId="0" applyNumberFormat="1" applyFont="1" applyFill="1" applyBorder="1" applyAlignment="1">
      <alignment horizontal="right" vertical="center" wrapText="1"/>
    </xf>
    <xf numFmtId="172" fontId="78" fillId="29" borderId="9" xfId="0" applyNumberFormat="1" applyFont="1" applyFill="1" applyBorder="1" applyAlignment="1">
      <alignment horizontal="right" vertical="center" wrapText="1"/>
    </xf>
    <xf numFmtId="192" fontId="78" fillId="29" borderId="9" xfId="0" applyNumberFormat="1" applyFont="1" applyFill="1" applyBorder="1" applyAlignment="1">
      <alignment horizontal="right" vertical="center" wrapText="1"/>
    </xf>
    <xf numFmtId="172" fontId="78" fillId="27" borderId="0" xfId="0" applyNumberFormat="1" applyFont="1" applyFill="1" applyAlignment="1">
      <alignment horizontal="right" vertical="center" wrapText="1"/>
    </xf>
    <xf numFmtId="192" fontId="78" fillId="29" borderId="0" xfId="0" applyNumberFormat="1" applyFont="1" applyFill="1" applyAlignment="1">
      <alignment vertical="center" wrapText="1"/>
    </xf>
    <xf numFmtId="192" fontId="78" fillId="29" borderId="0" xfId="0" applyNumberFormat="1" applyFont="1" applyFill="1" applyAlignment="1">
      <alignment horizontal="right" vertical="center" wrapText="1"/>
    </xf>
    <xf numFmtId="172" fontId="78" fillId="27" borderId="33" xfId="0" applyNumberFormat="1" applyFont="1" applyFill="1" applyBorder="1" applyAlignment="1">
      <alignment horizontal="right" vertical="center" wrapText="1"/>
    </xf>
    <xf numFmtId="172" fontId="78" fillId="29" borderId="33" xfId="0" applyNumberFormat="1" applyFont="1" applyFill="1" applyBorder="1" applyAlignment="1">
      <alignment horizontal="right" vertical="center" wrapText="1"/>
    </xf>
    <xf numFmtId="172" fontId="78" fillId="27" borderId="19" xfId="0" applyNumberFormat="1" applyFont="1" applyFill="1" applyBorder="1" applyAlignment="1">
      <alignment horizontal="right" vertical="center" wrapText="1"/>
    </xf>
    <xf numFmtId="172" fontId="78" fillId="29" borderId="19" xfId="0" applyNumberFormat="1" applyFont="1" applyFill="1" applyBorder="1" applyAlignment="1">
      <alignment horizontal="right" vertical="center" wrapText="1"/>
    </xf>
    <xf numFmtId="172" fontId="78" fillId="28" borderId="23" xfId="0" applyNumberFormat="1" applyFont="1" applyFill="1" applyBorder="1" applyAlignment="1">
      <alignment horizontal="right" vertical="center" wrapText="1"/>
    </xf>
    <xf numFmtId="172" fontId="78" fillId="28" borderId="9" xfId="0" applyNumberFormat="1" applyFont="1" applyFill="1" applyBorder="1" applyAlignment="1">
      <alignment horizontal="right" vertical="center" wrapText="1"/>
    </xf>
    <xf numFmtId="182" fontId="78" fillId="29" borderId="9" xfId="0" applyNumberFormat="1" applyFont="1" applyFill="1" applyBorder="1" applyAlignment="1">
      <alignment horizontal="right" vertical="center" wrapText="1"/>
    </xf>
    <xf numFmtId="180" fontId="78" fillId="27" borderId="23" xfId="0" applyNumberFormat="1" applyFont="1" applyFill="1" applyBorder="1" applyAlignment="1">
      <alignment horizontal="right" vertical="center" wrapText="1"/>
    </xf>
    <xf numFmtId="182" fontId="78" fillId="29" borderId="23" xfId="0" applyNumberFormat="1" applyFont="1" applyFill="1" applyBorder="1" applyAlignment="1">
      <alignment horizontal="right" vertical="center" wrapText="1"/>
    </xf>
    <xf numFmtId="182" fontId="78" fillId="29" borderId="0" xfId="0" applyNumberFormat="1" applyFont="1" applyFill="1" applyAlignment="1">
      <alignment horizontal="right" vertical="center" wrapText="1"/>
    </xf>
    <xf numFmtId="180" fontId="78" fillId="27" borderId="0" xfId="0" applyNumberFormat="1" applyFont="1" applyFill="1" applyAlignment="1">
      <alignment horizontal="right" vertical="center" wrapText="1"/>
    </xf>
    <xf numFmtId="182" fontId="78" fillId="29" borderId="0" xfId="0" applyNumberFormat="1" applyFont="1" applyFill="1" applyAlignment="1">
      <alignment horizontal="right" wrapText="1"/>
    </xf>
    <xf numFmtId="0" fontId="78" fillId="29" borderId="9" xfId="0" applyFont="1" applyFill="1" applyBorder="1" applyAlignment="1">
      <alignment horizontal="left" wrapText="1" indent="2"/>
    </xf>
    <xf numFmtId="182" fontId="78" fillId="29" borderId="16" xfId="0" applyNumberFormat="1" applyFont="1" applyFill="1" applyBorder="1" applyAlignment="1">
      <alignment horizontal="right" vertical="center" wrapText="1"/>
    </xf>
    <xf numFmtId="0" fontId="86" fillId="0" borderId="0" xfId="0" applyFont="1"/>
    <xf numFmtId="0" fontId="83" fillId="29" borderId="35" xfId="0" applyFont="1" applyFill="1" applyBorder="1" applyAlignment="1">
      <alignment horizontal="center" wrapText="1"/>
    </xf>
    <xf numFmtId="0" fontId="78" fillId="29" borderId="0" xfId="0" applyFont="1" applyFill="1" applyAlignment="1">
      <alignment horizontal="left" vertical="center" wrapText="1" indent="1"/>
    </xf>
    <xf numFmtId="192" fontId="78" fillId="29" borderId="9" xfId="0" applyNumberFormat="1" applyFont="1" applyFill="1" applyBorder="1" applyAlignment="1">
      <alignment wrapText="1"/>
    </xf>
    <xf numFmtId="0" fontId="78" fillId="29" borderId="9" xfId="0" applyFont="1" applyFill="1" applyBorder="1" applyAlignment="1">
      <alignment horizontal="left" vertical="center" wrapText="1" indent="2"/>
    </xf>
    <xf numFmtId="0" fontId="101" fillId="0" borderId="0" xfId="0" applyFont="1"/>
    <xf numFmtId="172" fontId="78" fillId="28" borderId="0" xfId="0" applyNumberFormat="1" applyFont="1" applyFill="1" applyAlignment="1">
      <alignment horizontal="right" vertical="center" wrapText="1" indent="1"/>
    </xf>
    <xf numFmtId="0" fontId="83" fillId="29" borderId="35" xfId="0" applyFont="1" applyFill="1" applyBorder="1" applyAlignment="1">
      <alignment horizontal="center" vertical="center" wrapText="1"/>
    </xf>
    <xf numFmtId="180" fontId="78" fillId="29" borderId="23" xfId="0" applyNumberFormat="1" applyFont="1" applyFill="1" applyBorder="1" applyAlignment="1">
      <alignment wrapText="1"/>
    </xf>
    <xf numFmtId="180" fontId="78" fillId="28" borderId="23" xfId="0" applyNumberFormat="1" applyFont="1" applyFill="1" applyBorder="1" applyAlignment="1">
      <alignment wrapText="1"/>
    </xf>
    <xf numFmtId="180" fontId="78" fillId="29" borderId="0" xfId="0" applyNumberFormat="1" applyFont="1" applyFill="1" applyAlignment="1">
      <alignment wrapText="1"/>
    </xf>
    <xf numFmtId="180" fontId="78" fillId="28" borderId="0" xfId="0" applyNumberFormat="1" applyFont="1" applyFill="1" applyAlignment="1">
      <alignment wrapText="1"/>
    </xf>
    <xf numFmtId="169" fontId="83" fillId="29" borderId="35" xfId="0" applyNumberFormat="1" applyFont="1" applyFill="1" applyBorder="1" applyAlignment="1">
      <alignment horizontal="center" wrapText="1"/>
    </xf>
    <xf numFmtId="0" fontId="83" fillId="29" borderId="40" xfId="0" applyFont="1" applyFill="1" applyBorder="1" applyAlignment="1">
      <alignment horizontal="center" wrapText="1"/>
    </xf>
    <xf numFmtId="169" fontId="83" fillId="29" borderId="41" xfId="0" applyNumberFormat="1" applyFont="1" applyFill="1" applyBorder="1" applyAlignment="1">
      <alignment horizontal="center" wrapText="1"/>
    </xf>
    <xf numFmtId="180" fontId="78" fillId="29" borderId="42" xfId="0" applyNumberFormat="1" applyFont="1" applyFill="1" applyBorder="1" applyAlignment="1">
      <alignment wrapText="1"/>
    </xf>
    <xf numFmtId="172" fontId="78" fillId="29" borderId="43" xfId="0" applyNumberFormat="1" applyFont="1" applyFill="1" applyBorder="1" applyAlignment="1">
      <alignment vertical="center" wrapText="1"/>
    </xf>
    <xf numFmtId="180" fontId="78" fillId="29" borderId="36" xfId="0" applyNumberFormat="1" applyFont="1" applyFill="1" applyBorder="1" applyAlignment="1">
      <alignment wrapText="1"/>
    </xf>
    <xf numFmtId="172" fontId="78" fillId="29" borderId="37" xfId="0" applyNumberFormat="1" applyFont="1" applyFill="1" applyBorder="1" applyAlignment="1">
      <alignment vertical="center" wrapText="1"/>
    </xf>
    <xf numFmtId="0" fontId="99" fillId="32" borderId="0" xfId="0" applyFont="1" applyFill="1" applyAlignment="1">
      <alignment wrapText="1"/>
    </xf>
    <xf numFmtId="0" fontId="99" fillId="32" borderId="36" xfId="0" applyFont="1" applyFill="1" applyBorder="1" applyAlignment="1">
      <alignment wrapText="1"/>
    </xf>
    <xf numFmtId="0" fontId="99" fillId="32" borderId="37" xfId="0" applyFont="1" applyFill="1" applyBorder="1" applyAlignment="1">
      <alignment wrapText="1"/>
    </xf>
    <xf numFmtId="180" fontId="77" fillId="32" borderId="0" xfId="0" applyNumberFormat="1" applyFont="1" applyFill="1" applyAlignment="1">
      <alignment vertical="center" wrapText="1"/>
    </xf>
    <xf numFmtId="180" fontId="77" fillId="32" borderId="36" xfId="0" applyNumberFormat="1" applyFont="1" applyFill="1" applyBorder="1" applyAlignment="1">
      <alignment vertical="center" wrapText="1"/>
    </xf>
    <xf numFmtId="172" fontId="77" fillId="32" borderId="37" xfId="0" applyNumberFormat="1" applyFont="1" applyFill="1" applyBorder="1" applyAlignment="1">
      <alignment vertical="center" wrapText="1"/>
    </xf>
    <xf numFmtId="172" fontId="77" fillId="32" borderId="0" xfId="0" applyNumberFormat="1" applyFont="1" applyFill="1" applyAlignment="1">
      <alignment vertical="center" wrapText="1"/>
    </xf>
    <xf numFmtId="172" fontId="78" fillId="28" borderId="23" xfId="0" applyNumberFormat="1" applyFont="1" applyFill="1" applyBorder="1" applyAlignment="1">
      <alignment horizontal="right" vertical="center" wrapText="1" indent="1"/>
    </xf>
    <xf numFmtId="0" fontId="76" fillId="0" borderId="0" xfId="38" applyFont="1"/>
    <xf numFmtId="0" fontId="61" fillId="26" borderId="0" xfId="0" applyFont="1" applyFill="1"/>
    <xf numFmtId="0" fontId="78" fillId="29" borderId="0" xfId="0" applyFont="1" applyFill="1" applyAlignment="1">
      <alignment horizontal="left" vertical="center" wrapText="1" indent="2"/>
    </xf>
    <xf numFmtId="0" fontId="35" fillId="0" borderId="0" xfId="67" applyFont="1" applyAlignment="1">
      <alignment horizontal="right"/>
    </xf>
    <xf numFmtId="167" fontId="29" fillId="0" borderId="0" xfId="0" applyNumberFormat="1" applyFont="1" applyAlignment="1">
      <alignment horizontal="right" vertical="center"/>
    </xf>
    <xf numFmtId="194" fontId="78" fillId="29" borderId="45" xfId="0" applyNumberFormat="1" applyFont="1" applyFill="1" applyBorder="1" applyAlignment="1">
      <alignment horizontal="right" wrapText="1" indent="1"/>
    </xf>
    <xf numFmtId="194" fontId="78" fillId="25" borderId="44" xfId="0" applyNumberFormat="1" applyFont="1" applyFill="1" applyBorder="1" applyAlignment="1">
      <alignment horizontal="right" wrapText="1" indent="1"/>
    </xf>
    <xf numFmtId="0" fontId="0" fillId="0" borderId="0" xfId="0" applyAlignment="1">
      <alignment horizontal="right"/>
    </xf>
    <xf numFmtId="168" fontId="29" fillId="0" borderId="0" xfId="0" applyNumberFormat="1" applyFont="1" applyAlignment="1">
      <alignment horizontal="right" vertical="center"/>
    </xf>
    <xf numFmtId="167" fontId="29" fillId="0" borderId="0" xfId="0" applyNumberFormat="1" applyFont="1" applyAlignment="1">
      <alignment horizontal="right"/>
    </xf>
    <xf numFmtId="194" fontId="94" fillId="29" borderId="0" xfId="0" applyNumberFormat="1" applyFont="1" applyFill="1" applyAlignment="1">
      <alignment horizontal="right" vertical="center" wrapText="1"/>
    </xf>
    <xf numFmtId="192" fontId="94" fillId="29" borderId="0" xfId="0" applyNumberFormat="1" applyFont="1" applyFill="1" applyAlignment="1">
      <alignment horizontal="right" vertical="center" wrapText="1"/>
    </xf>
    <xf numFmtId="194" fontId="78" fillId="31" borderId="0" xfId="0" applyNumberFormat="1" applyFont="1" applyFill="1" applyAlignment="1">
      <alignment wrapText="1"/>
    </xf>
    <xf numFmtId="194" fontId="78" fillId="29" borderId="0" xfId="0" applyNumberFormat="1" applyFont="1" applyFill="1" applyAlignment="1">
      <alignment wrapText="1"/>
    </xf>
    <xf numFmtId="192" fontId="78" fillId="29" borderId="0" xfId="0" applyNumberFormat="1" applyFont="1" applyFill="1" applyAlignment="1">
      <alignment wrapText="1"/>
    </xf>
    <xf numFmtId="194" fontId="78" fillId="29" borderId="16" xfId="0" applyNumberFormat="1" applyFont="1" applyFill="1" applyBorder="1" applyAlignment="1">
      <alignment wrapText="1"/>
    </xf>
    <xf numFmtId="192" fontId="78" fillId="29" borderId="16" xfId="0" applyNumberFormat="1" applyFont="1" applyFill="1" applyBorder="1" applyAlignment="1">
      <alignment wrapText="1"/>
    </xf>
    <xf numFmtId="0" fontId="78" fillId="29" borderId="16" xfId="0" applyFont="1" applyFill="1" applyBorder="1" applyAlignment="1">
      <alignment horizontal="left" wrapText="1" indent="2"/>
    </xf>
    <xf numFmtId="0" fontId="78" fillId="29" borderId="9" xfId="0" applyFont="1" applyFill="1" applyBorder="1" applyAlignment="1">
      <alignment horizontal="left" wrapText="1" indent="3"/>
    </xf>
    <xf numFmtId="194" fontId="78" fillId="29" borderId="0" xfId="0" applyNumberFormat="1" applyFont="1" applyFill="1" applyAlignment="1">
      <alignment vertical="center" wrapText="1"/>
    </xf>
    <xf numFmtId="0" fontId="78" fillId="29" borderId="0" xfId="56" applyFont="1" applyFill="1" applyAlignment="1">
      <alignment wrapText="1"/>
    </xf>
    <xf numFmtId="0" fontId="94" fillId="29" borderId="16" xfId="0" applyFont="1" applyFill="1" applyBorder="1" applyAlignment="1">
      <alignment horizontal="right" wrapText="1"/>
    </xf>
    <xf numFmtId="167" fontId="76" fillId="0" borderId="0" xfId="0" applyNumberFormat="1" applyFont="1" applyAlignment="1">
      <alignment horizontal="right" vertical="center"/>
    </xf>
    <xf numFmtId="193" fontId="94" fillId="29" borderId="0" xfId="0" applyNumberFormat="1" applyFont="1" applyFill="1" applyAlignment="1">
      <alignment horizontal="right" vertical="center" wrapText="1"/>
    </xf>
    <xf numFmtId="193" fontId="94" fillId="29" borderId="0" xfId="0" applyNumberFormat="1" applyFont="1" applyFill="1" applyAlignment="1">
      <alignment horizontal="right" wrapText="1"/>
    </xf>
    <xf numFmtId="172" fontId="85" fillId="29" borderId="0" xfId="0" applyNumberFormat="1" applyFont="1" applyFill="1" applyAlignment="1">
      <alignment horizontal="right" wrapText="1"/>
    </xf>
    <xf numFmtId="0" fontId="105" fillId="18" borderId="0" xfId="0" applyFont="1" applyFill="1"/>
    <xf numFmtId="0" fontId="34" fillId="18" borderId="0" xfId="0" applyFont="1" applyFill="1" applyAlignment="1">
      <alignment horizontal="center"/>
    </xf>
    <xf numFmtId="0" fontId="34" fillId="18" borderId="0" xfId="0" quotePrefix="1" applyFont="1" applyFill="1" applyAlignment="1">
      <alignment horizontal="center"/>
    </xf>
    <xf numFmtId="0" fontId="36" fillId="18" borderId="0" xfId="0" applyFont="1" applyFill="1"/>
    <xf numFmtId="0" fontId="86" fillId="18" borderId="54" xfId="0" applyFont="1" applyFill="1" applyBorder="1"/>
    <xf numFmtId="0" fontId="86" fillId="18" borderId="55" xfId="0" applyFont="1" applyFill="1" applyBorder="1"/>
    <xf numFmtId="0" fontId="105" fillId="18" borderId="54" xfId="0" applyFont="1" applyFill="1" applyBorder="1"/>
    <xf numFmtId="0" fontId="105" fillId="18" borderId="55" xfId="0" applyFont="1" applyFill="1" applyBorder="1"/>
    <xf numFmtId="0" fontId="36" fillId="34" borderId="54" xfId="0" applyFont="1" applyFill="1" applyBorder="1"/>
    <xf numFmtId="0" fontId="36" fillId="18" borderId="54" xfId="0" applyFont="1" applyFill="1" applyBorder="1"/>
    <xf numFmtId="0" fontId="76" fillId="0" borderId="0" xfId="102" applyFont="1" applyFill="1" applyBorder="1" applyAlignment="1" applyProtection="1"/>
    <xf numFmtId="0" fontId="36" fillId="18" borderId="56" xfId="0" applyFont="1" applyFill="1" applyBorder="1"/>
    <xf numFmtId="0" fontId="110" fillId="18" borderId="57" xfId="0" applyFont="1" applyFill="1" applyBorder="1"/>
    <xf numFmtId="0" fontId="36" fillId="36" borderId="0" xfId="0" applyFont="1" applyFill="1"/>
    <xf numFmtId="0" fontId="112" fillId="36" borderId="0" xfId="0" applyFont="1" applyFill="1"/>
    <xf numFmtId="0" fontId="111" fillId="36" borderId="0" xfId="0" applyFont="1" applyFill="1"/>
    <xf numFmtId="0" fontId="61" fillId="36" borderId="0" xfId="102" applyFont="1" applyFill="1" applyAlignment="1" applyProtection="1"/>
    <xf numFmtId="0" fontId="76" fillId="0" borderId="0" xfId="102" applyFont="1" applyFill="1" applyBorder="1" applyAlignment="1" applyProtection="1">
      <alignment horizontal="left" indent="1"/>
    </xf>
    <xf numFmtId="0" fontId="116" fillId="0" borderId="0" xfId="102" applyFont="1" applyFill="1" applyBorder="1" applyAlignment="1" applyProtection="1"/>
    <xf numFmtId="0" fontId="35" fillId="0" borderId="0" xfId="67" applyFont="1" applyAlignment="1">
      <alignment horizontal="left" indent="2"/>
    </xf>
    <xf numFmtId="0" fontId="82" fillId="0" borderId="0" xfId="67" applyFont="1" applyAlignment="1">
      <alignment horizontal="right"/>
    </xf>
    <xf numFmtId="0" fontId="83" fillId="29" borderId="21" xfId="0" applyFont="1" applyFill="1" applyBorder="1" applyAlignment="1">
      <alignment horizontal="left" wrapText="1" indent="2"/>
    </xf>
    <xf numFmtId="0" fontId="78" fillId="29" borderId="16" xfId="0" applyFont="1" applyFill="1" applyBorder="1" applyAlignment="1">
      <alignment horizontal="left" wrapText="1" indent="3"/>
    </xf>
    <xf numFmtId="0" fontId="78" fillId="29" borderId="0" xfId="0" applyFont="1" applyFill="1" applyAlignment="1">
      <alignment horizontal="left" wrapText="1" indent="3"/>
    </xf>
    <xf numFmtId="0" fontId="29" fillId="0" borderId="0" xfId="44" applyFont="1" applyAlignment="1">
      <alignment horizontal="left" indent="2"/>
    </xf>
    <xf numFmtId="0" fontId="119" fillId="18" borderId="0" xfId="0" applyFont="1" applyFill="1"/>
    <xf numFmtId="0" fontId="77" fillId="34" borderId="0" xfId="0" applyFont="1" applyFill="1" applyAlignment="1">
      <alignment horizontal="left" wrapText="1" indent="2"/>
    </xf>
    <xf numFmtId="198" fontId="77" fillId="34" borderId="0" xfId="151" applyNumberFormat="1" applyFont="1" applyFill="1" applyAlignment="1">
      <alignment horizontal="right" wrapText="1"/>
    </xf>
    <xf numFmtId="0" fontId="77" fillId="34" borderId="0" xfId="0" applyFont="1" applyFill="1" applyAlignment="1">
      <alignment horizontal="left" vertical="center" wrapText="1" indent="2"/>
    </xf>
    <xf numFmtId="0" fontId="109" fillId="18" borderId="55" xfId="0" applyFont="1" applyFill="1" applyBorder="1"/>
    <xf numFmtId="0" fontId="36" fillId="18" borderId="55" xfId="0" applyFont="1" applyFill="1" applyBorder="1" applyAlignment="1">
      <alignment horizontal="left" indent="1"/>
    </xf>
    <xf numFmtId="0" fontId="111" fillId="18" borderId="55" xfId="0" applyFont="1" applyFill="1" applyBorder="1" applyAlignment="1">
      <alignment horizontal="left" indent="1"/>
    </xf>
    <xf numFmtId="0" fontId="111" fillId="18" borderId="55" xfId="0" applyFont="1" applyFill="1" applyBorder="1"/>
    <xf numFmtId="0" fontId="111" fillId="18" borderId="58" xfId="0" applyFont="1" applyFill="1" applyBorder="1"/>
    <xf numFmtId="0" fontId="98" fillId="29" borderId="22" xfId="0" applyFont="1" applyFill="1" applyBorder="1" applyAlignment="1">
      <alignment horizontal="left" wrapText="1" indent="2"/>
    </xf>
    <xf numFmtId="172" fontId="98" fillId="27" borderId="22" xfId="0" applyNumberFormat="1" applyFont="1" applyFill="1" applyBorder="1" applyAlignment="1">
      <alignment wrapText="1"/>
    </xf>
    <xf numFmtId="172" fontId="98" fillId="29" borderId="22" xfId="0" applyNumberFormat="1" applyFont="1" applyFill="1" applyBorder="1" applyAlignment="1">
      <alignment wrapText="1"/>
    </xf>
    <xf numFmtId="182" fontId="98" fillId="29" borderId="22" xfId="0" applyNumberFormat="1" applyFont="1" applyFill="1" applyBorder="1" applyAlignment="1">
      <alignment wrapText="1"/>
    </xf>
    <xf numFmtId="0" fontId="98" fillId="29" borderId="10" xfId="0" applyFont="1" applyFill="1" applyBorder="1" applyAlignment="1">
      <alignment horizontal="left" wrapText="1" indent="2"/>
    </xf>
    <xf numFmtId="172" fontId="98" fillId="27" borderId="10" xfId="0" applyNumberFormat="1" applyFont="1" applyFill="1" applyBorder="1" applyAlignment="1">
      <alignment wrapText="1"/>
    </xf>
    <xf numFmtId="172" fontId="98" fillId="29" borderId="10" xfId="0" applyNumberFormat="1" applyFont="1" applyFill="1" applyBorder="1" applyAlignment="1">
      <alignment wrapText="1"/>
    </xf>
    <xf numFmtId="182" fontId="98" fillId="29" borderId="10" xfId="0" applyNumberFormat="1" applyFont="1" applyFill="1" applyBorder="1" applyAlignment="1">
      <alignment wrapText="1"/>
    </xf>
    <xf numFmtId="172" fontId="77" fillId="34" borderId="0" xfId="0" applyNumberFormat="1" applyFont="1" applyFill="1" applyAlignment="1">
      <alignment wrapText="1"/>
    </xf>
    <xf numFmtId="182" fontId="77" fillId="34" borderId="0" xfId="0" applyNumberFormat="1" applyFont="1" applyFill="1" applyAlignment="1">
      <alignment wrapText="1"/>
    </xf>
    <xf numFmtId="172" fontId="77" fillId="34" borderId="10" xfId="0" applyNumberFormat="1" applyFont="1" applyFill="1" applyBorder="1" applyAlignment="1">
      <alignment vertical="center" wrapText="1"/>
    </xf>
    <xf numFmtId="182" fontId="77" fillId="34" borderId="10" xfId="0" applyNumberFormat="1" applyFont="1" applyFill="1" applyBorder="1" applyAlignment="1">
      <alignment vertical="center" wrapText="1"/>
    </xf>
    <xf numFmtId="0" fontId="77" fillId="34" borderId="0" xfId="0" applyFont="1" applyFill="1" applyAlignment="1">
      <alignment wrapText="1"/>
    </xf>
    <xf numFmtId="188" fontId="77" fillId="34" borderId="0" xfId="0" applyNumberFormat="1" applyFont="1" applyFill="1" applyAlignment="1">
      <alignment vertical="center" wrapText="1"/>
    </xf>
    <xf numFmtId="0" fontId="60" fillId="34" borderId="0" xfId="0" applyFont="1" applyFill="1" applyAlignment="1">
      <alignment wrapText="1"/>
    </xf>
    <xf numFmtId="188" fontId="98" fillId="29" borderId="10" xfId="0" applyNumberFormat="1" applyFont="1" applyFill="1" applyBorder="1" applyAlignment="1">
      <alignment vertical="center" wrapText="1"/>
    </xf>
    <xf numFmtId="0" fontId="98" fillId="29" borderId="18" xfId="0" applyFont="1" applyFill="1" applyBorder="1" applyAlignment="1">
      <alignment horizontal="center" vertical="center" wrapText="1"/>
    </xf>
    <xf numFmtId="172" fontId="98" fillId="29" borderId="30" xfId="0" applyNumberFormat="1" applyFont="1" applyFill="1" applyBorder="1" applyAlignment="1">
      <alignment horizontal="right" vertical="center" wrapText="1"/>
    </xf>
    <xf numFmtId="189" fontId="98" fillId="29" borderId="10" xfId="0" applyNumberFormat="1" applyFont="1" applyFill="1" applyBorder="1" applyAlignment="1">
      <alignment vertical="center" wrapText="1"/>
    </xf>
    <xf numFmtId="185" fontId="98" fillId="29" borderId="18" xfId="0" applyNumberFormat="1" applyFont="1" applyFill="1" applyBorder="1" applyAlignment="1">
      <alignment vertical="center" wrapText="1"/>
    </xf>
    <xf numFmtId="0" fontId="59" fillId="34" borderId="0" xfId="0" applyFont="1" applyFill="1"/>
    <xf numFmtId="172" fontId="123" fillId="27" borderId="16" xfId="0" applyNumberFormat="1" applyFont="1" applyFill="1" applyBorder="1" applyAlignment="1">
      <alignment horizontal="right" vertical="center" wrapText="1"/>
    </xf>
    <xf numFmtId="182" fontId="123" fillId="29" borderId="16" xfId="0" applyNumberFormat="1" applyFont="1" applyFill="1" applyBorder="1" applyAlignment="1">
      <alignment horizontal="right" vertical="center" wrapText="1"/>
    </xf>
    <xf numFmtId="172" fontId="98" fillId="27" borderId="16" xfId="0" applyNumberFormat="1" applyFont="1" applyFill="1" applyBorder="1" applyAlignment="1">
      <alignment horizontal="right" vertical="center" wrapText="1"/>
    </xf>
    <xf numFmtId="172" fontId="98" fillId="29" borderId="16" xfId="0" applyNumberFormat="1" applyFont="1" applyFill="1" applyBorder="1" applyAlignment="1">
      <alignment horizontal="right" vertical="center" wrapText="1"/>
    </xf>
    <xf numFmtId="192" fontId="98" fillId="29" borderId="16" xfId="0" applyNumberFormat="1" applyFont="1" applyFill="1" applyBorder="1" applyAlignment="1">
      <alignment horizontal="right" vertical="center" wrapText="1"/>
    </xf>
    <xf numFmtId="172" fontId="98" fillId="27" borderId="23" xfId="0" applyNumberFormat="1" applyFont="1" applyFill="1" applyBorder="1" applyAlignment="1">
      <alignment horizontal="right" vertical="center" wrapText="1"/>
    </xf>
    <xf numFmtId="0" fontId="78" fillId="34" borderId="0" xfId="0" applyFont="1" applyFill="1" applyAlignment="1">
      <alignment wrapText="1"/>
    </xf>
    <xf numFmtId="0" fontId="65" fillId="34" borderId="0" xfId="0" applyFont="1" applyFill="1" applyAlignment="1">
      <alignment wrapText="1"/>
    </xf>
    <xf numFmtId="0" fontId="124" fillId="34" borderId="0" xfId="0" applyFont="1" applyFill="1" applyAlignment="1">
      <alignment wrapText="1"/>
    </xf>
    <xf numFmtId="0" fontId="124" fillId="34" borderId="0" xfId="0" applyFont="1" applyFill="1" applyAlignment="1">
      <alignment horizontal="center" vertical="center" wrapText="1"/>
    </xf>
    <xf numFmtId="172" fontId="98" fillId="27" borderId="33" xfId="0" applyNumberFormat="1" applyFont="1" applyFill="1" applyBorder="1" applyAlignment="1">
      <alignment horizontal="right" vertical="center" wrapText="1"/>
    </xf>
    <xf numFmtId="172" fontId="98" fillId="29" borderId="33" xfId="0" applyNumberFormat="1" applyFont="1" applyFill="1" applyBorder="1" applyAlignment="1">
      <alignment horizontal="right" vertical="center" wrapText="1"/>
    </xf>
    <xf numFmtId="197" fontId="98" fillId="29" borderId="0" xfId="0" applyNumberFormat="1" applyFont="1" applyFill="1" applyAlignment="1">
      <alignment horizontal="right" vertical="center" wrapText="1"/>
    </xf>
    <xf numFmtId="172" fontId="98" fillId="28" borderId="16" xfId="0" applyNumberFormat="1" applyFont="1" applyFill="1" applyBorder="1" applyAlignment="1">
      <alignment horizontal="right" vertical="center" wrapText="1"/>
    </xf>
    <xf numFmtId="172" fontId="98" fillId="29" borderId="10" xfId="0" applyNumberFormat="1" applyFont="1" applyFill="1" applyBorder="1" applyAlignment="1">
      <alignment horizontal="right" vertical="center" wrapText="1"/>
    </xf>
    <xf numFmtId="182" fontId="98" fillId="29" borderId="10" xfId="0" applyNumberFormat="1" applyFont="1" applyFill="1" applyBorder="1" applyAlignment="1">
      <alignment horizontal="right" vertical="center" wrapText="1"/>
    </xf>
    <xf numFmtId="180" fontId="98" fillId="27" borderId="9" xfId="0" applyNumberFormat="1" applyFont="1" applyFill="1" applyBorder="1" applyAlignment="1">
      <alignment horizontal="right" vertical="center" wrapText="1"/>
    </xf>
    <xf numFmtId="180" fontId="77" fillId="34" borderId="0" xfId="0" applyNumberFormat="1" applyFont="1" applyFill="1" applyAlignment="1">
      <alignment horizontal="right" vertical="center" wrapText="1"/>
    </xf>
    <xf numFmtId="172" fontId="77" fillId="34" borderId="9" xfId="0" applyNumberFormat="1" applyFont="1" applyFill="1" applyBorder="1" applyAlignment="1">
      <alignment horizontal="right" wrapText="1"/>
    </xf>
    <xf numFmtId="182" fontId="77" fillId="34" borderId="9" xfId="0" applyNumberFormat="1" applyFont="1" applyFill="1" applyBorder="1" applyAlignment="1">
      <alignment horizontal="right" wrapText="1"/>
    </xf>
    <xf numFmtId="0" fontId="60" fillId="34" borderId="0" xfId="0" applyFont="1" applyFill="1" applyAlignment="1">
      <alignment vertical="center" wrapText="1"/>
    </xf>
    <xf numFmtId="172" fontId="77" fillId="34" borderId="16" xfId="0" applyNumberFormat="1" applyFont="1" applyFill="1" applyBorder="1" applyAlignment="1">
      <alignment horizontal="right" vertical="center" wrapText="1"/>
    </xf>
    <xf numFmtId="182" fontId="77" fillId="34" borderId="16" xfId="0" applyNumberFormat="1" applyFont="1" applyFill="1" applyBorder="1" applyAlignment="1">
      <alignment horizontal="right" vertical="center" wrapText="1"/>
    </xf>
    <xf numFmtId="180" fontId="77" fillId="34" borderId="0" xfId="0" applyNumberFormat="1" applyFont="1" applyFill="1" applyAlignment="1">
      <alignment vertical="center" wrapText="1"/>
    </xf>
    <xf numFmtId="180" fontId="77" fillId="34" borderId="36" xfId="0" applyNumberFormat="1" applyFont="1" applyFill="1" applyBorder="1" applyAlignment="1">
      <alignment vertical="center" wrapText="1"/>
    </xf>
    <xf numFmtId="172" fontId="77" fillId="34" borderId="37" xfId="0" applyNumberFormat="1" applyFont="1" applyFill="1" applyBorder="1" applyAlignment="1">
      <alignment vertical="center" wrapText="1"/>
    </xf>
    <xf numFmtId="172" fontId="77" fillId="34" borderId="0" xfId="0" applyNumberFormat="1" applyFont="1" applyFill="1" applyAlignment="1">
      <alignment vertical="center" wrapText="1"/>
    </xf>
    <xf numFmtId="0" fontId="127" fillId="0" borderId="0" xfId="44" applyFont="1"/>
    <xf numFmtId="194" fontId="77" fillId="34" borderId="45" xfId="0" applyNumberFormat="1" applyFont="1" applyFill="1" applyBorder="1" applyAlignment="1">
      <alignment horizontal="right" wrapText="1" indent="1"/>
    </xf>
    <xf numFmtId="194" fontId="77" fillId="34" borderId="44" xfId="0" applyNumberFormat="1" applyFont="1" applyFill="1" applyBorder="1" applyAlignment="1">
      <alignment horizontal="right" wrapText="1" indent="1"/>
    </xf>
    <xf numFmtId="0" fontId="102" fillId="34" borderId="0" xfId="0" applyFont="1" applyFill="1" applyAlignment="1">
      <alignment horizontal="right" vertical="center" wrapText="1"/>
    </xf>
    <xf numFmtId="0" fontId="102" fillId="34" borderId="47" xfId="0" applyFont="1" applyFill="1" applyBorder="1" applyAlignment="1">
      <alignment horizontal="right" vertical="center" wrapText="1"/>
    </xf>
    <xf numFmtId="0" fontId="69" fillId="34" borderId="0" xfId="0" applyFont="1" applyFill="1" applyAlignment="1">
      <alignment vertical="center" wrapText="1"/>
    </xf>
    <xf numFmtId="0" fontId="77" fillId="34" borderId="0" xfId="0" applyFont="1" applyFill="1" applyAlignment="1">
      <alignment horizontal="right" wrapText="1"/>
    </xf>
    <xf numFmtId="0" fontId="60" fillId="34" borderId="0" xfId="56" applyFont="1" applyFill="1" applyAlignment="1">
      <alignment wrapText="1"/>
    </xf>
    <xf numFmtId="0" fontId="102" fillId="34" borderId="23" xfId="0" applyFont="1" applyFill="1" applyBorder="1" applyAlignment="1">
      <alignment horizontal="right" vertical="center" wrapText="1"/>
    </xf>
    <xf numFmtId="0" fontId="72" fillId="34" borderId="0" xfId="0" applyFont="1" applyFill="1" applyAlignment="1">
      <alignment wrapText="1"/>
    </xf>
    <xf numFmtId="0" fontId="72" fillId="34" borderId="0" xfId="0" applyFont="1" applyFill="1" applyAlignment="1">
      <alignment horizontal="right" wrapText="1"/>
    </xf>
    <xf numFmtId="0" fontId="94" fillId="34" borderId="0" xfId="0" applyFont="1" applyFill="1" applyAlignment="1">
      <alignment horizontal="right" wrapText="1"/>
    </xf>
    <xf numFmtId="0" fontId="73" fillId="34" borderId="0" xfId="0" applyFont="1" applyFill="1" applyAlignment="1">
      <alignment wrapText="1"/>
    </xf>
    <xf numFmtId="0" fontId="78" fillId="29" borderId="23" xfId="0" applyFont="1" applyFill="1" applyBorder="1" applyAlignment="1">
      <alignment horizontal="left" wrapText="1" indent="2"/>
    </xf>
    <xf numFmtId="0" fontId="77" fillId="34" borderId="10" xfId="0" applyFont="1" applyFill="1" applyBorder="1" applyAlignment="1">
      <alignment horizontal="left" wrapText="1" indent="2"/>
    </xf>
    <xf numFmtId="0" fontId="78" fillId="29" borderId="23" xfId="0" applyFont="1" applyFill="1" applyBorder="1" applyAlignment="1">
      <alignment horizontal="left" wrapText="1" indent="3"/>
    </xf>
    <xf numFmtId="0" fontId="88" fillId="29" borderId="0" xfId="0" applyFont="1" applyFill="1" applyAlignment="1">
      <alignment horizontal="left" wrapText="1" indent="2"/>
    </xf>
    <xf numFmtId="0" fontId="78" fillId="29" borderId="23" xfId="0" applyFont="1" applyFill="1" applyBorder="1" applyAlignment="1">
      <alignment horizontal="left" vertical="center" wrapText="1" indent="2"/>
    </xf>
    <xf numFmtId="0" fontId="98" fillId="29" borderId="10" xfId="0" applyFont="1" applyFill="1" applyBorder="1" applyAlignment="1">
      <alignment horizontal="left" vertical="center" wrapText="1" indent="2"/>
    </xf>
    <xf numFmtId="0" fontId="77" fillId="34" borderId="16" xfId="0" applyFont="1" applyFill="1" applyBorder="1" applyAlignment="1">
      <alignment horizontal="left" vertical="center" wrapText="1" indent="2"/>
    </xf>
    <xf numFmtId="0" fontId="78" fillId="29" borderId="23" xfId="0" applyFont="1" applyFill="1" applyBorder="1" applyAlignment="1">
      <alignment horizontal="left" vertical="center" wrapText="1" indent="3"/>
    </xf>
    <xf numFmtId="0" fontId="78" fillId="29" borderId="0" xfId="0" applyFont="1" applyFill="1" applyAlignment="1">
      <alignment horizontal="left" vertical="center" wrapText="1" indent="3"/>
    </xf>
    <xf numFmtId="0" fontId="78" fillId="29" borderId="9" xfId="0" applyFont="1" applyFill="1" applyBorder="1" applyAlignment="1">
      <alignment horizontal="left" vertical="center" wrapText="1" indent="3"/>
    </xf>
    <xf numFmtId="0" fontId="78" fillId="29" borderId="16" xfId="0" applyFont="1" applyFill="1" applyBorder="1" applyAlignment="1">
      <alignment horizontal="left" vertical="center" wrapText="1" indent="3"/>
    </xf>
    <xf numFmtId="0" fontId="123" fillId="29" borderId="16" xfId="0" applyFont="1" applyFill="1" applyBorder="1" applyAlignment="1">
      <alignment horizontal="left" vertical="center" wrapText="1" indent="2"/>
    </xf>
    <xf numFmtId="0" fontId="94" fillId="29" borderId="23" xfId="0" applyFont="1" applyFill="1" applyBorder="1" applyAlignment="1">
      <alignment horizontal="left" vertical="center" wrapText="1" indent="2"/>
    </xf>
    <xf numFmtId="0" fontId="94" fillId="29" borderId="0" xfId="0" applyFont="1" applyFill="1" applyAlignment="1">
      <alignment horizontal="left" vertical="center" wrapText="1" indent="3"/>
    </xf>
    <xf numFmtId="0" fontId="94" fillId="29" borderId="0" xfId="0" applyFont="1" applyFill="1" applyAlignment="1">
      <alignment horizontal="left" vertical="center" wrapText="1" indent="4"/>
    </xf>
    <xf numFmtId="0" fontId="98" fillId="29" borderId="16" xfId="0" applyFont="1" applyFill="1" applyBorder="1" applyAlignment="1">
      <alignment horizontal="left" vertical="center" wrapText="1" indent="2"/>
    </xf>
    <xf numFmtId="0" fontId="98" fillId="29" borderId="23" xfId="0" applyFont="1" applyFill="1" applyBorder="1" applyAlignment="1">
      <alignment horizontal="left" vertical="center" wrapText="1" indent="2"/>
    </xf>
    <xf numFmtId="0" fontId="98" fillId="29" borderId="16" xfId="0" applyFont="1" applyFill="1" applyBorder="1" applyAlignment="1">
      <alignment horizontal="left" wrapText="1" indent="2"/>
    </xf>
    <xf numFmtId="0" fontId="83" fillId="29" borderId="48" xfId="0" applyFont="1" applyFill="1" applyBorder="1" applyAlignment="1">
      <alignment horizontal="left" wrapText="1" indent="2"/>
    </xf>
    <xf numFmtId="0" fontId="98" fillId="29" borderId="19" xfId="0" applyFont="1" applyFill="1" applyBorder="1" applyAlignment="1">
      <alignment horizontal="left" vertical="center" wrapText="1" indent="2"/>
    </xf>
    <xf numFmtId="0" fontId="78" fillId="29" borderId="33" xfId="0" applyFont="1" applyFill="1" applyBorder="1" applyAlignment="1">
      <alignment horizontal="left" vertical="center" wrapText="1" indent="2"/>
    </xf>
    <xf numFmtId="0" fontId="78" fillId="29" borderId="19" xfId="0" applyFont="1" applyFill="1" applyBorder="1" applyAlignment="1">
      <alignment horizontal="left" vertical="center" wrapText="1" indent="2"/>
    </xf>
    <xf numFmtId="0" fontId="98" fillId="29" borderId="33" xfId="0" applyFont="1" applyFill="1" applyBorder="1" applyAlignment="1">
      <alignment horizontal="left" vertical="center" wrapText="1" indent="2"/>
    </xf>
    <xf numFmtId="0" fontId="98" fillId="29" borderId="0" xfId="0" applyFont="1" applyFill="1" applyAlignment="1">
      <alignment horizontal="left" vertical="center" wrapText="1" indent="2"/>
    </xf>
    <xf numFmtId="0" fontId="60" fillId="34" borderId="0" xfId="0" applyFont="1" applyFill="1" applyAlignment="1">
      <alignment horizontal="left" wrapText="1" indent="2"/>
    </xf>
    <xf numFmtId="0" fontId="78" fillId="29" borderId="0" xfId="0" applyFont="1" applyFill="1" applyAlignment="1">
      <alignment horizontal="left" wrapText="1" indent="4"/>
    </xf>
    <xf numFmtId="0" fontId="78" fillId="29" borderId="9" xfId="0" applyFont="1" applyFill="1" applyBorder="1" applyAlignment="1">
      <alignment horizontal="left" wrapText="1" indent="4"/>
    </xf>
    <xf numFmtId="0" fontId="77" fillId="34" borderId="9" xfId="0" applyFont="1" applyFill="1" applyBorder="1" applyAlignment="1">
      <alignment horizontal="left" wrapText="1" indent="2"/>
    </xf>
    <xf numFmtId="0" fontId="125" fillId="0" borderId="0" xfId="38" applyFont="1" applyAlignment="1">
      <alignment horizontal="left" indent="2"/>
    </xf>
    <xf numFmtId="37" fontId="125" fillId="0" borderId="0" xfId="74" applyFont="1" applyAlignment="1">
      <alignment horizontal="left" indent="2"/>
    </xf>
    <xf numFmtId="0" fontId="77" fillId="32" borderId="0" xfId="0" applyFont="1" applyFill="1" applyAlignment="1">
      <alignment horizontal="left" vertical="center" wrapText="1" indent="2"/>
    </xf>
    <xf numFmtId="0" fontId="78" fillId="29" borderId="0" xfId="0" applyFont="1" applyFill="1" applyAlignment="1">
      <alignment horizontal="left" vertical="center" wrapText="1" indent="4"/>
    </xf>
    <xf numFmtId="0" fontId="102" fillId="34" borderId="47" xfId="0" applyFont="1" applyFill="1" applyBorder="1" applyAlignment="1">
      <alignment horizontal="left" vertical="center" wrapText="1" indent="2"/>
    </xf>
    <xf numFmtId="0" fontId="102" fillId="34" borderId="0" xfId="0" applyFont="1" applyFill="1" applyAlignment="1">
      <alignment horizontal="left" vertical="center" wrapText="1" indent="2"/>
    </xf>
    <xf numFmtId="0" fontId="123" fillId="29" borderId="19" xfId="0" applyFont="1" applyFill="1" applyBorder="1" applyAlignment="1">
      <alignment horizontal="left" vertical="center" wrapText="1" indent="2"/>
    </xf>
    <xf numFmtId="0" fontId="83" fillId="29" borderId="46" xfId="56" applyFont="1" applyFill="1" applyBorder="1" applyAlignment="1">
      <alignment horizontal="left" wrapText="1" indent="2"/>
    </xf>
    <xf numFmtId="0" fontId="78" fillId="29" borderId="0" xfId="56" applyFont="1" applyFill="1" applyAlignment="1">
      <alignment horizontal="left" wrapText="1" indent="2"/>
    </xf>
    <xf numFmtId="0" fontId="104" fillId="34" borderId="0" xfId="0" applyFont="1" applyFill="1" applyAlignment="1">
      <alignment horizontal="left" wrapText="1" indent="2"/>
    </xf>
    <xf numFmtId="0" fontId="94" fillId="29" borderId="0" xfId="0" applyFont="1" applyFill="1" applyAlignment="1">
      <alignment horizontal="left" wrapText="1" indent="2"/>
    </xf>
    <xf numFmtId="0" fontId="94" fillId="29" borderId="9" xfId="0" applyFont="1" applyFill="1" applyBorder="1" applyAlignment="1">
      <alignment horizontal="left" wrapText="1" indent="2"/>
    </xf>
    <xf numFmtId="0" fontId="94" fillId="29" borderId="16" xfId="0" applyFont="1" applyFill="1" applyBorder="1" applyAlignment="1">
      <alignment horizontal="left" wrapText="1" indent="2"/>
    </xf>
    <xf numFmtId="0" fontId="33" fillId="0" borderId="0" xfId="0" applyFont="1" applyAlignment="1">
      <alignment horizontal="left" indent="2"/>
    </xf>
    <xf numFmtId="0" fontId="81" fillId="18" borderId="0" xfId="0" applyFont="1" applyFill="1" applyAlignment="1">
      <alignment horizontal="right" vertical="center" wrapText="1"/>
    </xf>
    <xf numFmtId="0" fontId="81" fillId="18" borderId="21" xfId="0" applyFont="1" applyFill="1" applyBorder="1" applyAlignment="1">
      <alignment horizontal="right" vertical="center" wrapText="1"/>
    </xf>
    <xf numFmtId="172" fontId="81" fillId="18" borderId="22" xfId="0" applyNumberFormat="1" applyFont="1" applyFill="1" applyBorder="1" applyAlignment="1">
      <alignment wrapText="1"/>
    </xf>
    <xf numFmtId="172" fontId="85" fillId="18" borderId="16" xfId="0" applyNumberFormat="1" applyFont="1" applyFill="1" applyBorder="1" applyAlignment="1">
      <alignment wrapText="1"/>
    </xf>
    <xf numFmtId="172" fontId="85" fillId="18" borderId="0" xfId="0" applyNumberFormat="1" applyFont="1" applyFill="1" applyAlignment="1">
      <alignment wrapText="1"/>
    </xf>
    <xf numFmtId="172" fontId="85" fillId="18" borderId="9" xfId="0" applyNumberFormat="1" applyFont="1" applyFill="1" applyBorder="1" applyAlignment="1">
      <alignment wrapText="1"/>
    </xf>
    <xf numFmtId="172" fontId="81" fillId="18" borderId="10" xfId="0" applyNumberFormat="1" applyFont="1" applyFill="1" applyBorder="1" applyAlignment="1">
      <alignment wrapText="1"/>
    </xf>
    <xf numFmtId="172" fontId="81" fillId="18" borderId="0" xfId="0" applyNumberFormat="1" applyFont="1" applyFill="1" applyAlignment="1">
      <alignment wrapText="1"/>
    </xf>
    <xf numFmtId="0" fontId="75" fillId="34" borderId="0" xfId="0" applyFont="1" applyFill="1" applyAlignment="1">
      <alignment horizontal="left" wrapText="1" indent="2"/>
    </xf>
    <xf numFmtId="0" fontId="75" fillId="34" borderId="0" xfId="0" applyFont="1" applyFill="1" applyAlignment="1">
      <alignment horizontal="left" vertical="center" wrapText="1" indent="2"/>
    </xf>
    <xf numFmtId="0" fontId="75" fillId="34" borderId="0" xfId="0" applyFont="1" applyFill="1" applyAlignment="1">
      <alignment vertical="center" wrapText="1"/>
    </xf>
    <xf numFmtId="0" fontId="75" fillId="34" borderId="0" xfId="0" applyFont="1" applyFill="1" applyAlignment="1">
      <alignment horizontal="right" vertical="center" wrapText="1"/>
    </xf>
    <xf numFmtId="0" fontId="78" fillId="29" borderId="19" xfId="0" applyFont="1" applyFill="1" applyBorder="1" applyAlignment="1">
      <alignment horizontal="left" wrapText="1" indent="2"/>
    </xf>
    <xf numFmtId="172" fontId="79" fillId="29" borderId="19" xfId="0" applyNumberFormat="1" applyFont="1" applyFill="1" applyBorder="1" applyAlignment="1">
      <alignment horizontal="right" vertical="center" wrapText="1"/>
    </xf>
    <xf numFmtId="0" fontId="98" fillId="18" borderId="49" xfId="0" applyFont="1" applyFill="1" applyBorder="1" applyAlignment="1">
      <alignment horizontal="center" vertical="center" wrapText="1"/>
    </xf>
    <xf numFmtId="0" fontId="98" fillId="18" borderId="50" xfId="0" applyFont="1" applyFill="1" applyBorder="1" applyAlignment="1">
      <alignment horizontal="center" vertical="center" wrapText="1"/>
    </xf>
    <xf numFmtId="0" fontId="98" fillId="29" borderId="59" xfId="0" applyFont="1" applyFill="1" applyBorder="1" applyAlignment="1">
      <alignment horizontal="left" wrapText="1" indent="2"/>
    </xf>
    <xf numFmtId="172" fontId="98" fillId="27" borderId="59" xfId="0" applyNumberFormat="1" applyFont="1" applyFill="1" applyBorder="1" applyAlignment="1">
      <alignment horizontal="right" wrapText="1"/>
    </xf>
    <xf numFmtId="198" fontId="98" fillId="0" borderId="59" xfId="0" applyNumberFormat="1" applyFont="1" applyBorder="1" applyAlignment="1">
      <alignment horizontal="right" wrapText="1"/>
    </xf>
    <xf numFmtId="0" fontId="78" fillId="29" borderId="19" xfId="0" applyFont="1" applyFill="1" applyBorder="1" applyAlignment="1">
      <alignment horizontal="left" wrapText="1" indent="3"/>
    </xf>
    <xf numFmtId="172" fontId="78" fillId="29" borderId="19" xfId="0" applyNumberFormat="1" applyFont="1" applyFill="1" applyBorder="1" applyAlignment="1">
      <alignment horizontal="right" wrapText="1"/>
    </xf>
    <xf numFmtId="198" fontId="78" fillId="0" borderId="19" xfId="0" applyNumberFormat="1" applyFont="1" applyBorder="1" applyAlignment="1">
      <alignment horizontal="right" wrapText="1"/>
    </xf>
    <xf numFmtId="0" fontId="98" fillId="29" borderId="60" xfId="0" applyFont="1" applyFill="1" applyBorder="1" applyAlignment="1">
      <alignment horizontal="left" wrapText="1" indent="2"/>
    </xf>
    <xf numFmtId="198" fontId="98" fillId="0" borderId="60" xfId="0" applyNumberFormat="1" applyFont="1" applyBorder="1" applyAlignment="1">
      <alignment horizontal="right" wrapText="1"/>
    </xf>
    <xf numFmtId="0" fontId="98" fillId="29" borderId="60" xfId="0" applyFont="1" applyFill="1" applyBorder="1" applyAlignment="1">
      <alignment horizontal="left" vertical="center" wrapText="1" indent="2"/>
    </xf>
    <xf numFmtId="181" fontId="98" fillId="27" borderId="60" xfId="0" applyNumberFormat="1" applyFont="1" applyFill="1" applyBorder="1" applyAlignment="1">
      <alignment vertical="center" wrapText="1"/>
    </xf>
    <xf numFmtId="0" fontId="78" fillId="29" borderId="19" xfId="0" applyFont="1" applyFill="1" applyBorder="1" applyAlignment="1">
      <alignment horizontal="left" vertical="center" wrapText="1" indent="4"/>
    </xf>
    <xf numFmtId="0" fontId="98" fillId="29" borderId="59" xfId="0" applyFont="1" applyFill="1" applyBorder="1" applyAlignment="1">
      <alignment horizontal="left" vertical="center" wrapText="1" indent="2"/>
    </xf>
    <xf numFmtId="172" fontId="98" fillId="29" borderId="59" xfId="0" applyNumberFormat="1" applyFont="1" applyFill="1" applyBorder="1" applyAlignment="1">
      <alignment horizontal="right" vertical="center" wrapText="1"/>
    </xf>
    <xf numFmtId="172" fontId="98" fillId="28" borderId="59" xfId="0" applyNumberFormat="1" applyFont="1" applyFill="1" applyBorder="1" applyAlignment="1">
      <alignment horizontal="right" vertical="center" wrapText="1"/>
    </xf>
    <xf numFmtId="0" fontId="78" fillId="29" borderId="19" xfId="0" applyFont="1" applyFill="1" applyBorder="1" applyAlignment="1">
      <alignment horizontal="left" vertical="center" wrapText="1" indent="3"/>
    </xf>
    <xf numFmtId="172" fontId="78" fillId="28" borderId="19" xfId="0" applyNumberFormat="1" applyFont="1" applyFill="1" applyBorder="1" applyAlignment="1">
      <alignment horizontal="right" vertical="center" wrapText="1"/>
    </xf>
    <xf numFmtId="180" fontId="78" fillId="29" borderId="19" xfId="0" applyNumberFormat="1" applyFont="1" applyFill="1" applyBorder="1" applyAlignment="1">
      <alignment wrapText="1"/>
    </xf>
    <xf numFmtId="180" fontId="78" fillId="28" borderId="19" xfId="0" applyNumberFormat="1" applyFont="1" applyFill="1" applyBorder="1" applyAlignment="1">
      <alignment wrapText="1"/>
    </xf>
    <xf numFmtId="172" fontId="98" fillId="29" borderId="60" xfId="0" applyNumberFormat="1" applyFont="1" applyFill="1" applyBorder="1" applyAlignment="1">
      <alignment horizontal="right" vertical="center" wrapText="1"/>
    </xf>
    <xf numFmtId="172" fontId="78" fillId="29" borderId="60" xfId="0" applyNumberFormat="1" applyFont="1" applyFill="1" applyBorder="1" applyAlignment="1">
      <alignment horizontal="right" vertical="center" wrapText="1"/>
    </xf>
    <xf numFmtId="0" fontId="78" fillId="29" borderId="60" xfId="0" applyFont="1" applyFill="1" applyBorder="1" applyAlignment="1">
      <alignment horizontal="left" vertical="center" wrapText="1" indent="3"/>
    </xf>
    <xf numFmtId="0" fontId="78" fillId="29" borderId="60" xfId="0" applyFont="1" applyFill="1" applyBorder="1" applyAlignment="1">
      <alignment vertical="center" wrapText="1"/>
    </xf>
    <xf numFmtId="171" fontId="78" fillId="29" borderId="60" xfId="0" applyNumberFormat="1" applyFont="1" applyFill="1" applyBorder="1" applyAlignment="1">
      <alignment horizontal="right" vertical="center" wrapText="1"/>
    </xf>
    <xf numFmtId="194" fontId="78" fillId="29" borderId="45" xfId="0" applyNumberFormat="1" applyFont="1" applyFill="1" applyBorder="1" applyAlignment="1">
      <alignment horizontal="right" vertical="center" wrapText="1" indent="1"/>
    </xf>
    <xf numFmtId="194" fontId="78" fillId="25" borderId="44" xfId="0" applyNumberFormat="1" applyFont="1" applyFill="1" applyBorder="1" applyAlignment="1">
      <alignment horizontal="right" vertical="center" wrapText="1" indent="1"/>
    </xf>
    <xf numFmtId="194" fontId="98" fillId="29" borderId="61" xfId="0" applyNumberFormat="1" applyFont="1" applyFill="1" applyBorder="1" applyAlignment="1">
      <alignment horizontal="right" wrapText="1" indent="1"/>
    </xf>
    <xf numFmtId="194" fontId="98" fillId="25" borderId="62" xfId="0" applyNumberFormat="1" applyFont="1" applyFill="1" applyBorder="1" applyAlignment="1">
      <alignment horizontal="right" wrapText="1" indent="1"/>
    </xf>
    <xf numFmtId="194" fontId="78" fillId="29" borderId="61" xfId="0" applyNumberFormat="1" applyFont="1" applyFill="1" applyBorder="1" applyAlignment="1">
      <alignment horizontal="right" wrapText="1" indent="1"/>
    </xf>
    <xf numFmtId="194" fontId="78" fillId="25" borderId="62" xfId="0" applyNumberFormat="1" applyFont="1" applyFill="1" applyBorder="1" applyAlignment="1">
      <alignment horizontal="right" wrapText="1" indent="1"/>
    </xf>
    <xf numFmtId="0" fontId="98" fillId="29" borderId="19" xfId="0" applyFont="1" applyFill="1" applyBorder="1" applyAlignment="1">
      <alignment horizontal="left" wrapText="1" indent="2"/>
    </xf>
    <xf numFmtId="194" fontId="123" fillId="29" borderId="19" xfId="0" applyNumberFormat="1" applyFont="1" applyFill="1" applyBorder="1" applyAlignment="1">
      <alignment horizontal="right" vertical="center" wrapText="1"/>
    </xf>
    <xf numFmtId="192" fontId="123" fillId="29" borderId="19" xfId="0" applyNumberFormat="1" applyFont="1" applyFill="1" applyBorder="1" applyAlignment="1">
      <alignment horizontal="right" vertical="center" wrapText="1"/>
    </xf>
    <xf numFmtId="0" fontId="94" fillId="29" borderId="19" xfId="0" applyFont="1" applyFill="1" applyBorder="1" applyAlignment="1">
      <alignment horizontal="left" vertical="center" wrapText="1" indent="2"/>
    </xf>
    <xf numFmtId="194" fontId="94" fillId="29" borderId="19" xfId="0" applyNumberFormat="1" applyFont="1" applyFill="1" applyBorder="1" applyAlignment="1">
      <alignment horizontal="right" vertical="center" wrapText="1"/>
    </xf>
    <xf numFmtId="192" fontId="94" fillId="29" borderId="19" xfId="0" applyNumberFormat="1" applyFont="1" applyFill="1" applyBorder="1" applyAlignment="1">
      <alignment horizontal="right" vertical="center" wrapText="1"/>
    </xf>
    <xf numFmtId="182" fontId="123" fillId="29" borderId="19" xfId="0" applyNumberFormat="1" applyFont="1" applyFill="1" applyBorder="1" applyAlignment="1">
      <alignment horizontal="right" vertical="center" wrapText="1"/>
    </xf>
    <xf numFmtId="0" fontId="94" fillId="29" borderId="19" xfId="0" applyFont="1" applyFill="1" applyBorder="1" applyAlignment="1">
      <alignment horizontal="left" vertical="center" wrapText="1" indent="1"/>
    </xf>
    <xf numFmtId="195" fontId="94" fillId="29" borderId="19" xfId="0" applyNumberFormat="1" applyFont="1" applyFill="1" applyBorder="1" applyAlignment="1">
      <alignment horizontal="right" vertical="center" wrapText="1"/>
    </xf>
    <xf numFmtId="0" fontId="98" fillId="29" borderId="19" xfId="0" applyFont="1" applyFill="1" applyBorder="1" applyAlignment="1">
      <alignment horizontal="left" wrapText="1" indent="3"/>
    </xf>
    <xf numFmtId="192" fontId="98" fillId="29" borderId="19" xfId="0" applyNumberFormat="1" applyFont="1" applyFill="1" applyBorder="1" applyAlignment="1">
      <alignment wrapText="1"/>
    </xf>
    <xf numFmtId="0" fontId="78" fillId="29" borderId="19" xfId="0" applyFont="1" applyFill="1" applyBorder="1" applyAlignment="1">
      <alignment horizontal="left" wrapText="1" indent="5"/>
    </xf>
    <xf numFmtId="192" fontId="78" fillId="29" borderId="19" xfId="0" applyNumberFormat="1" applyFont="1" applyFill="1" applyBorder="1" applyAlignment="1">
      <alignment wrapText="1"/>
    </xf>
    <xf numFmtId="0" fontId="83" fillId="29" borderId="19" xfId="0" applyFont="1" applyFill="1" applyBorder="1" applyAlignment="1">
      <alignment horizontal="left" wrapText="1" indent="2"/>
    </xf>
    <xf numFmtId="192" fontId="83" fillId="29" borderId="19" xfId="0" applyNumberFormat="1" applyFont="1" applyFill="1" applyBorder="1" applyAlignment="1">
      <alignment wrapText="1"/>
    </xf>
    <xf numFmtId="194" fontId="78" fillId="29" borderId="19" xfId="0" applyNumberFormat="1" applyFont="1" applyFill="1" applyBorder="1" applyAlignment="1">
      <alignment vertical="center" wrapText="1"/>
    </xf>
    <xf numFmtId="192" fontId="78" fillId="29" borderId="19" xfId="0" applyNumberFormat="1" applyFont="1" applyFill="1" applyBorder="1" applyAlignment="1">
      <alignment vertical="center" wrapText="1"/>
    </xf>
    <xf numFmtId="192" fontId="98" fillId="29" borderId="19" xfId="0" applyNumberFormat="1" applyFont="1" applyFill="1" applyBorder="1" applyAlignment="1">
      <alignment vertical="center" wrapText="1"/>
    </xf>
    <xf numFmtId="9" fontId="78" fillId="33" borderId="19" xfId="151" applyFont="1" applyFill="1" applyBorder="1" applyAlignment="1">
      <alignment wrapText="1"/>
    </xf>
    <xf numFmtId="0" fontId="98" fillId="29" borderId="63" xfId="56" applyFont="1" applyFill="1" applyBorder="1" applyAlignment="1">
      <alignment horizontal="left" wrapText="1" indent="2"/>
    </xf>
    <xf numFmtId="0" fontId="78" fillId="29" borderId="19" xfId="56" applyFont="1" applyFill="1" applyBorder="1" applyAlignment="1">
      <alignment horizontal="left" wrapText="1" indent="2"/>
    </xf>
    <xf numFmtId="0" fontId="98" fillId="29" borderId="19" xfId="56" applyFont="1" applyFill="1" applyBorder="1" applyAlignment="1">
      <alignment horizontal="left" wrapText="1" indent="2"/>
    </xf>
    <xf numFmtId="172" fontId="123" fillId="29" borderId="19" xfId="0" applyNumberFormat="1" applyFont="1" applyFill="1" applyBorder="1" applyAlignment="1">
      <alignment horizontal="right" vertical="center" wrapText="1"/>
    </xf>
    <xf numFmtId="172" fontId="123" fillId="33" borderId="19" xfId="0" applyNumberFormat="1" applyFont="1" applyFill="1" applyBorder="1" applyAlignment="1">
      <alignment horizontal="right" vertical="center" wrapText="1"/>
    </xf>
    <xf numFmtId="172" fontId="94" fillId="33" borderId="19" xfId="0" applyNumberFormat="1" applyFont="1" applyFill="1" applyBorder="1" applyAlignment="1">
      <alignment horizontal="right" vertical="center" wrapText="1"/>
    </xf>
    <xf numFmtId="193" fontId="94" fillId="29" borderId="19" xfId="0" applyNumberFormat="1" applyFont="1" applyFill="1" applyBorder="1" applyAlignment="1">
      <alignment horizontal="right" wrapText="1"/>
    </xf>
    <xf numFmtId="0" fontId="98" fillId="29" borderId="63" xfId="0" applyFont="1" applyFill="1" applyBorder="1" applyAlignment="1">
      <alignment horizontal="left" wrapText="1" indent="2"/>
    </xf>
    <xf numFmtId="172" fontId="98" fillId="29" borderId="63" xfId="0" applyNumberFormat="1" applyFont="1" applyFill="1" applyBorder="1" applyAlignment="1">
      <alignment horizontal="right" wrapText="1"/>
    </xf>
    <xf numFmtId="172" fontId="85" fillId="29" borderId="19" xfId="0" applyNumberFormat="1" applyFont="1" applyFill="1" applyBorder="1" applyAlignment="1">
      <alignment horizontal="right" wrapText="1"/>
    </xf>
    <xf numFmtId="172" fontId="98" fillId="29" borderId="19" xfId="0" applyNumberFormat="1" applyFont="1" applyFill="1" applyBorder="1" applyAlignment="1">
      <alignment horizontal="right" wrapText="1"/>
    </xf>
    <xf numFmtId="0" fontId="78" fillId="29" borderId="64" xfId="0" applyFont="1" applyFill="1" applyBorder="1" applyAlignment="1">
      <alignment horizontal="left" vertical="center" wrapText="1" indent="3"/>
    </xf>
    <xf numFmtId="0" fontId="98" fillId="29" borderId="64" xfId="0" applyFont="1" applyFill="1" applyBorder="1" applyAlignment="1">
      <alignment horizontal="left" vertical="center" wrapText="1" indent="2"/>
    </xf>
    <xf numFmtId="172" fontId="78" fillId="29" borderId="19" xfId="0" applyNumberFormat="1" applyFont="1" applyFill="1" applyBorder="1" applyAlignment="1">
      <alignment vertical="center" wrapText="1"/>
    </xf>
    <xf numFmtId="0" fontId="78" fillId="29" borderId="65" xfId="0" applyFont="1" applyFill="1" applyBorder="1" applyAlignment="1">
      <alignment horizontal="left" vertical="center" wrapText="1" indent="3"/>
    </xf>
    <xf numFmtId="180" fontId="78" fillId="29" borderId="19" xfId="0" applyNumberFormat="1" applyFont="1" applyFill="1" applyBorder="1" applyAlignment="1">
      <alignment horizontal="right" vertical="center" wrapText="1"/>
    </xf>
    <xf numFmtId="0" fontId="98" fillId="29" borderId="65" xfId="0" applyFont="1" applyFill="1" applyBorder="1" applyAlignment="1">
      <alignment horizontal="left" vertical="center" wrapText="1" indent="2"/>
    </xf>
    <xf numFmtId="180" fontId="98" fillId="29" borderId="19" xfId="0" applyNumberFormat="1" applyFont="1" applyFill="1" applyBorder="1" applyAlignment="1">
      <alignment horizontal="right" vertical="center" wrapText="1"/>
    </xf>
    <xf numFmtId="182" fontId="98" fillId="29" borderId="19" xfId="0" applyNumberFormat="1" applyFont="1" applyFill="1" applyBorder="1" applyAlignment="1">
      <alignment vertical="center" wrapText="1"/>
    </xf>
    <xf numFmtId="171" fontId="98" fillId="18" borderId="48" xfId="0" applyNumberFormat="1" applyFont="1" applyFill="1" applyBorder="1" applyAlignment="1">
      <alignment horizontal="right" wrapText="1"/>
    </xf>
    <xf numFmtId="194" fontId="123" fillId="33" borderId="19" xfId="0" applyNumberFormat="1" applyFont="1" applyFill="1" applyBorder="1" applyAlignment="1">
      <alignment horizontal="right" vertical="center" wrapText="1"/>
    </xf>
    <xf numFmtId="194" fontId="94" fillId="33" borderId="0" xfId="0" applyNumberFormat="1" applyFont="1" applyFill="1" applyAlignment="1">
      <alignment horizontal="right" vertical="center" wrapText="1"/>
    </xf>
    <xf numFmtId="194" fontId="94" fillId="33" borderId="19" xfId="0" applyNumberFormat="1" applyFont="1" applyFill="1" applyBorder="1" applyAlignment="1">
      <alignment horizontal="right" vertical="center" wrapText="1"/>
    </xf>
    <xf numFmtId="0" fontId="94" fillId="33" borderId="19" xfId="0" applyFont="1" applyFill="1" applyBorder="1" applyAlignment="1">
      <alignment horizontal="right" vertical="center" wrapText="1"/>
    </xf>
    <xf numFmtId="176" fontId="94" fillId="33" borderId="0" xfId="0" applyNumberFormat="1" applyFont="1" applyFill="1" applyAlignment="1">
      <alignment horizontal="right" vertical="center" wrapText="1"/>
    </xf>
    <xf numFmtId="179" fontId="94" fillId="33" borderId="19" xfId="0" applyNumberFormat="1" applyFont="1" applyFill="1" applyBorder="1" applyAlignment="1">
      <alignment horizontal="right" vertical="center" wrapText="1"/>
    </xf>
    <xf numFmtId="172" fontId="98" fillId="33" borderId="63" xfId="56" applyNumberFormat="1" applyFont="1" applyFill="1" applyBorder="1" applyAlignment="1">
      <alignment horizontal="right" wrapText="1"/>
    </xf>
    <xf numFmtId="172" fontId="78" fillId="33" borderId="0" xfId="56" applyNumberFormat="1" applyFont="1" applyFill="1" applyAlignment="1">
      <alignment horizontal="right" wrapText="1"/>
    </xf>
    <xf numFmtId="172" fontId="78" fillId="33" borderId="19" xfId="56" applyNumberFormat="1" applyFont="1" applyFill="1" applyBorder="1" applyAlignment="1">
      <alignment horizontal="right" wrapText="1"/>
    </xf>
    <xf numFmtId="172" fontId="98" fillId="33" borderId="19" xfId="56" applyNumberFormat="1" applyFont="1" applyFill="1" applyBorder="1" applyAlignment="1">
      <alignment horizontal="right" wrapText="1"/>
    </xf>
    <xf numFmtId="197" fontId="98" fillId="33" borderId="0" xfId="0" applyNumberFormat="1" applyFont="1" applyFill="1" applyAlignment="1">
      <alignment horizontal="right" vertical="center" wrapText="1"/>
    </xf>
    <xf numFmtId="0" fontId="118" fillId="0" borderId="0" xfId="44" applyFont="1" applyAlignment="1">
      <alignment horizontal="left" indent="2"/>
    </xf>
    <xf numFmtId="0" fontId="32" fillId="0" borderId="0" xfId="44" applyFont="1" applyAlignment="1">
      <alignment horizontal="left" indent="2"/>
    </xf>
    <xf numFmtId="0" fontId="55" fillId="34" borderId="0" xfId="0" applyFont="1" applyFill="1" applyAlignment="1">
      <alignment horizontal="left" indent="2"/>
    </xf>
    <xf numFmtId="0" fontId="55" fillId="34" borderId="0" xfId="0" applyFont="1" applyFill="1"/>
    <xf numFmtId="172" fontId="98" fillId="29" borderId="59" xfId="0" applyNumberFormat="1" applyFont="1" applyFill="1" applyBorder="1" applyAlignment="1">
      <alignment horizontal="right" wrapText="1"/>
    </xf>
    <xf numFmtId="172" fontId="78" fillId="27" borderId="0" xfId="0" applyNumberFormat="1" applyFont="1" applyFill="1" applyAlignment="1">
      <alignment horizontal="right" wrapText="1"/>
    </xf>
    <xf numFmtId="172" fontId="78" fillId="27" borderId="19" xfId="0" applyNumberFormat="1" applyFont="1" applyFill="1" applyBorder="1" applyAlignment="1">
      <alignment horizontal="right" wrapText="1"/>
    </xf>
    <xf numFmtId="172" fontId="98" fillId="27" borderId="60" xfId="0" applyNumberFormat="1" applyFont="1" applyFill="1" applyBorder="1" applyAlignment="1">
      <alignment horizontal="right" wrapText="1"/>
    </xf>
    <xf numFmtId="172" fontId="98" fillId="29" borderId="60" xfId="0" applyNumberFormat="1" applyFont="1" applyFill="1" applyBorder="1" applyAlignment="1">
      <alignment horizontal="right" wrapText="1"/>
    </xf>
    <xf numFmtId="172" fontId="77" fillId="34" borderId="0" xfId="0" applyNumberFormat="1" applyFont="1" applyFill="1" applyAlignment="1">
      <alignment horizontal="right" wrapText="1"/>
    </xf>
    <xf numFmtId="172" fontId="79" fillId="27" borderId="16" xfId="0" applyNumberFormat="1" applyFont="1" applyFill="1" applyBorder="1" applyAlignment="1">
      <alignment wrapText="1"/>
    </xf>
    <xf numFmtId="172" fontId="79" fillId="27" borderId="0" xfId="0" applyNumberFormat="1" applyFont="1" applyFill="1" applyAlignment="1">
      <alignment wrapText="1"/>
    </xf>
    <xf numFmtId="172" fontId="79" fillId="29" borderId="0" xfId="0" applyNumberFormat="1" applyFont="1" applyFill="1" applyAlignment="1">
      <alignment wrapText="1"/>
    </xf>
    <xf numFmtId="172" fontId="79" fillId="27" borderId="9" xfId="0" applyNumberFormat="1" applyFont="1" applyFill="1" applyBorder="1" applyAlignment="1">
      <alignment wrapText="1"/>
    </xf>
    <xf numFmtId="172" fontId="79" fillId="29" borderId="9" xfId="0" applyNumberFormat="1" applyFont="1" applyFill="1" applyBorder="1" applyAlignment="1">
      <alignment wrapText="1"/>
    </xf>
    <xf numFmtId="0" fontId="32" fillId="0" borderId="0" xfId="44" applyFont="1"/>
    <xf numFmtId="182" fontId="59" fillId="34" borderId="0" xfId="0" applyNumberFormat="1" applyFont="1" applyFill="1"/>
    <xf numFmtId="0" fontId="78" fillId="29" borderId="17" xfId="0" quotePrefix="1" applyFont="1" applyFill="1" applyBorder="1" applyAlignment="1">
      <alignment horizontal="center" vertical="center" wrapText="1"/>
    </xf>
    <xf numFmtId="194" fontId="78" fillId="29" borderId="0" xfId="0" applyNumberFormat="1" applyFont="1" applyFill="1" applyAlignment="1">
      <alignment horizontal="right" vertical="center" wrapText="1"/>
    </xf>
    <xf numFmtId="194" fontId="78" fillId="29" borderId="9" xfId="0" applyNumberFormat="1" applyFont="1" applyFill="1" applyBorder="1" applyAlignment="1">
      <alignment horizontal="right" vertical="center" wrapText="1"/>
    </xf>
    <xf numFmtId="194" fontId="98" fillId="29" borderId="16" xfId="0" applyNumberFormat="1" applyFont="1" applyFill="1" applyBorder="1" applyAlignment="1">
      <alignment horizontal="right" vertical="center" wrapText="1"/>
    </xf>
    <xf numFmtId="194" fontId="79" fillId="29" borderId="23" xfId="0" applyNumberFormat="1" applyFont="1" applyFill="1" applyBorder="1" applyAlignment="1">
      <alignment horizontal="right" vertical="center" wrapText="1"/>
    </xf>
    <xf numFmtId="172" fontId="98" fillId="33" borderId="22" xfId="0" applyNumberFormat="1" applyFont="1" applyFill="1" applyBorder="1" applyAlignment="1">
      <alignment horizontal="right" wrapText="1"/>
    </xf>
    <xf numFmtId="172" fontId="78" fillId="33" borderId="16" xfId="0" applyNumberFormat="1" applyFont="1" applyFill="1" applyBorder="1" applyAlignment="1">
      <alignment horizontal="right" wrapText="1"/>
    </xf>
    <xf numFmtId="172" fontId="78" fillId="33" borderId="0" xfId="0" applyNumberFormat="1" applyFont="1" applyFill="1" applyAlignment="1">
      <alignment horizontal="right" wrapText="1"/>
    </xf>
    <xf numFmtId="172" fontId="78" fillId="33" borderId="9" xfId="0" applyNumberFormat="1" applyFont="1" applyFill="1" applyBorder="1" applyAlignment="1">
      <alignment horizontal="right" wrapText="1"/>
    </xf>
    <xf numFmtId="172" fontId="98" fillId="33" borderId="10" xfId="0" applyNumberFormat="1" applyFont="1" applyFill="1" applyBorder="1" applyAlignment="1">
      <alignment horizontal="right" wrapText="1"/>
    </xf>
    <xf numFmtId="172" fontId="98" fillId="33" borderId="16" xfId="0" applyNumberFormat="1" applyFont="1" applyFill="1" applyBorder="1" applyAlignment="1">
      <alignment horizontal="right" wrapText="1"/>
    </xf>
    <xf numFmtId="172" fontId="78" fillId="33" borderId="23" xfId="0" applyNumberFormat="1" applyFont="1" applyFill="1" applyBorder="1" applyAlignment="1">
      <alignment horizontal="right" vertical="center" wrapText="1"/>
    </xf>
    <xf numFmtId="172" fontId="78" fillId="33" borderId="0" xfId="0" applyNumberFormat="1" applyFont="1" applyFill="1" applyAlignment="1">
      <alignment horizontal="right" vertical="center" wrapText="1"/>
    </xf>
    <xf numFmtId="172" fontId="78" fillId="33" borderId="9" xfId="0" applyNumberFormat="1" applyFont="1" applyFill="1" applyBorder="1" applyAlignment="1">
      <alignment horizontal="right" vertical="center" wrapText="1"/>
    </xf>
    <xf numFmtId="172" fontId="98" fillId="33" borderId="10" xfId="0" applyNumberFormat="1" applyFont="1" applyFill="1" applyBorder="1" applyAlignment="1">
      <alignment horizontal="right" vertical="center" wrapText="1"/>
    </xf>
    <xf numFmtId="172" fontId="78" fillId="33" borderId="16" xfId="0" applyNumberFormat="1" applyFont="1" applyFill="1" applyBorder="1" applyAlignment="1">
      <alignment horizontal="right" vertical="center" wrapText="1"/>
    </xf>
    <xf numFmtId="1" fontId="79" fillId="29" borderId="19" xfId="0" applyNumberFormat="1" applyFont="1" applyFill="1" applyBorder="1" applyAlignment="1">
      <alignment horizontal="right" vertical="center" wrapText="1"/>
    </xf>
    <xf numFmtId="196" fontId="76" fillId="33" borderId="0" xfId="151" applyNumberFormat="1" applyFont="1" applyFill="1" applyBorder="1" applyAlignment="1">
      <alignment horizontal="right" vertical="center" wrapText="1"/>
    </xf>
    <xf numFmtId="196" fontId="76" fillId="29" borderId="0" xfId="151" applyNumberFormat="1" applyFont="1" applyFill="1" applyBorder="1" applyAlignment="1">
      <alignment horizontal="right" vertical="center" wrapText="1"/>
    </xf>
    <xf numFmtId="37" fontId="58" fillId="0" borderId="0" xfId="0" applyNumberFormat="1" applyFont="1" applyAlignment="1">
      <alignment vertical="center" wrapText="1"/>
    </xf>
    <xf numFmtId="172" fontId="79" fillId="29" borderId="0" xfId="0" applyNumberFormat="1" applyFont="1" applyFill="1" applyAlignment="1">
      <alignment horizontal="right" wrapText="1"/>
    </xf>
    <xf numFmtId="0" fontId="98" fillId="29" borderId="66" xfId="0" applyFont="1" applyFill="1" applyBorder="1" applyAlignment="1">
      <alignment horizontal="left" vertical="center" wrapText="1" indent="2"/>
    </xf>
    <xf numFmtId="0" fontId="98" fillId="29" borderId="60" xfId="0" applyFont="1" applyFill="1" applyBorder="1" applyAlignment="1">
      <alignment horizontal="left" wrapText="1" indent="3"/>
    </xf>
    <xf numFmtId="0" fontId="83" fillId="29" borderId="60" xfId="0" applyFont="1" applyFill="1" applyBorder="1" applyAlignment="1">
      <alignment horizontal="left" wrapText="1" indent="2"/>
    </xf>
    <xf numFmtId="0" fontId="78" fillId="29" borderId="60" xfId="0" applyFont="1" applyFill="1" applyBorder="1" applyAlignment="1">
      <alignment horizontal="left" wrapText="1" indent="2"/>
    </xf>
    <xf numFmtId="172" fontId="94" fillId="33" borderId="0" xfId="0" applyNumberFormat="1" applyFont="1" applyFill="1" applyAlignment="1">
      <alignment horizontal="right" vertical="center" wrapText="1"/>
    </xf>
    <xf numFmtId="194" fontId="98" fillId="33" borderId="19" xfId="0" applyNumberFormat="1" applyFont="1" applyFill="1" applyBorder="1" applyAlignment="1">
      <alignment vertical="center" wrapText="1"/>
    </xf>
    <xf numFmtId="194" fontId="98" fillId="33" borderId="60" xfId="0" applyNumberFormat="1" applyFont="1" applyFill="1" applyBorder="1" applyAlignment="1">
      <alignment vertical="center" wrapText="1"/>
    </xf>
    <xf numFmtId="194" fontId="83" fillId="33" borderId="19" xfId="0" applyNumberFormat="1" applyFont="1" applyFill="1" applyBorder="1" applyAlignment="1">
      <alignment wrapText="1"/>
    </xf>
    <xf numFmtId="176" fontId="94" fillId="33" borderId="0" xfId="0" applyNumberFormat="1" applyFont="1" applyFill="1" applyAlignment="1">
      <alignment horizontal="right" wrapText="1"/>
    </xf>
    <xf numFmtId="184" fontId="94" fillId="33" borderId="9" xfId="0" applyNumberFormat="1" applyFont="1" applyFill="1" applyBorder="1" applyAlignment="1">
      <alignment horizontal="right" wrapText="1"/>
    </xf>
    <xf numFmtId="172" fontId="123" fillId="33" borderId="19" xfId="0" applyNumberFormat="1" applyFont="1" applyFill="1" applyBorder="1" applyAlignment="1">
      <alignment horizontal="right" wrapText="1"/>
    </xf>
    <xf numFmtId="172" fontId="94" fillId="33" borderId="0" xfId="0" applyNumberFormat="1" applyFont="1" applyFill="1" applyAlignment="1">
      <alignment horizontal="right" wrapText="1"/>
    </xf>
    <xf numFmtId="172" fontId="123" fillId="33" borderId="60" xfId="0" applyNumberFormat="1" applyFont="1" applyFill="1" applyBorder="1" applyAlignment="1">
      <alignment horizontal="right" wrapText="1"/>
    </xf>
    <xf numFmtId="172" fontId="93" fillId="33" borderId="60" xfId="0" applyNumberFormat="1" applyFont="1" applyFill="1" applyBorder="1" applyAlignment="1">
      <alignment horizontal="right" wrapText="1"/>
    </xf>
    <xf numFmtId="172" fontId="94" fillId="33" borderId="60" xfId="0" applyNumberFormat="1" applyFont="1" applyFill="1" applyBorder="1" applyAlignment="1">
      <alignment horizontal="right" wrapText="1"/>
    </xf>
    <xf numFmtId="182" fontId="123" fillId="29" borderId="19" xfId="0" applyNumberFormat="1" applyFont="1" applyFill="1" applyBorder="1" applyAlignment="1">
      <alignment horizontal="right" wrapText="1"/>
    </xf>
    <xf numFmtId="182" fontId="94" fillId="29" borderId="0" xfId="0" applyNumberFormat="1" applyFont="1" applyFill="1" applyAlignment="1">
      <alignment horizontal="right" wrapText="1"/>
    </xf>
    <xf numFmtId="182" fontId="123" fillId="29" borderId="60" xfId="0" applyNumberFormat="1" applyFont="1" applyFill="1" applyBorder="1" applyAlignment="1">
      <alignment horizontal="right" wrapText="1"/>
    </xf>
    <xf numFmtId="182" fontId="93" fillId="29" borderId="60" xfId="0" applyNumberFormat="1" applyFont="1" applyFill="1" applyBorder="1" applyAlignment="1">
      <alignment horizontal="right" wrapText="1"/>
    </xf>
    <xf numFmtId="182" fontId="94" fillId="29" borderId="60" xfId="0" applyNumberFormat="1" applyFont="1" applyFill="1" applyBorder="1" applyAlignment="1">
      <alignment horizontal="right" wrapText="1"/>
    </xf>
    <xf numFmtId="193" fontId="123" fillId="29" borderId="19" xfId="0" applyNumberFormat="1" applyFont="1" applyFill="1" applyBorder="1" applyAlignment="1">
      <alignment horizontal="right" wrapText="1"/>
    </xf>
    <xf numFmtId="182" fontId="94" fillId="29" borderId="19" xfId="0" applyNumberFormat="1" applyFont="1" applyFill="1" applyBorder="1" applyAlignment="1">
      <alignment horizontal="right" vertical="center" wrapText="1"/>
    </xf>
    <xf numFmtId="182" fontId="98" fillId="29" borderId="60" xfId="0" applyNumberFormat="1" applyFont="1" applyFill="1" applyBorder="1" applyAlignment="1">
      <alignment vertical="center" wrapText="1"/>
    </xf>
    <xf numFmtId="182" fontId="83" fillId="29" borderId="19" xfId="0" applyNumberFormat="1" applyFont="1" applyFill="1" applyBorder="1" applyAlignment="1">
      <alignment wrapText="1"/>
    </xf>
    <xf numFmtId="194" fontId="98" fillId="33" borderId="19" xfId="0" applyNumberFormat="1" applyFont="1" applyFill="1" applyBorder="1" applyAlignment="1">
      <alignment wrapText="1"/>
    </xf>
    <xf numFmtId="194" fontId="78" fillId="33" borderId="0" xfId="0" applyNumberFormat="1" applyFont="1" applyFill="1" applyAlignment="1">
      <alignment wrapText="1"/>
    </xf>
    <xf numFmtId="194" fontId="78" fillId="33" borderId="19" xfId="0" applyNumberFormat="1" applyFont="1" applyFill="1" applyBorder="1" applyAlignment="1">
      <alignment wrapText="1"/>
    </xf>
    <xf numFmtId="194" fontId="78" fillId="33" borderId="0" xfId="0" applyNumberFormat="1" applyFont="1" applyFill="1" applyAlignment="1">
      <alignment vertical="center" wrapText="1"/>
    </xf>
    <xf numFmtId="194" fontId="78" fillId="33" borderId="19" xfId="0" applyNumberFormat="1" applyFont="1" applyFill="1" applyBorder="1" applyAlignment="1">
      <alignment vertical="center" wrapText="1"/>
    </xf>
    <xf numFmtId="176" fontId="78" fillId="33" borderId="0" xfId="0" applyNumberFormat="1" applyFont="1" applyFill="1" applyAlignment="1">
      <alignment wrapText="1"/>
    </xf>
    <xf numFmtId="192" fontId="77" fillId="34" borderId="0" xfId="0" applyNumberFormat="1" applyFont="1" applyFill="1" applyAlignment="1">
      <alignment wrapText="1"/>
    </xf>
    <xf numFmtId="0" fontId="83" fillId="29" borderId="23" xfId="0" applyFont="1" applyFill="1" applyBorder="1" applyAlignment="1">
      <alignment horizontal="left" wrapText="1" indent="2"/>
    </xf>
    <xf numFmtId="172" fontId="83" fillId="29" borderId="23" xfId="0" applyNumberFormat="1" applyFont="1" applyFill="1" applyBorder="1" applyAlignment="1">
      <alignment horizontal="right" vertical="center" wrapText="1"/>
    </xf>
    <xf numFmtId="182" fontId="83" fillId="29" borderId="23" xfId="0" applyNumberFormat="1" applyFont="1" applyFill="1" applyBorder="1" applyAlignment="1">
      <alignment vertical="center" wrapText="1"/>
    </xf>
    <xf numFmtId="182" fontId="83" fillId="29" borderId="0" xfId="0" applyNumberFormat="1" applyFont="1" applyFill="1" applyAlignment="1">
      <alignment vertical="center" wrapText="1"/>
    </xf>
    <xf numFmtId="182" fontId="78" fillId="29" borderId="19" xfId="0" applyNumberFormat="1" applyFont="1" applyFill="1" applyBorder="1" applyAlignment="1">
      <alignment horizontal="right" vertical="center" wrapText="1"/>
    </xf>
    <xf numFmtId="0" fontId="132" fillId="34" borderId="0" xfId="0" applyFont="1" applyFill="1" applyAlignment="1">
      <alignment wrapText="1"/>
    </xf>
    <xf numFmtId="0" fontId="132" fillId="34" borderId="0" xfId="0" applyFont="1" applyFill="1" applyAlignment="1">
      <alignment horizontal="right" wrapText="1"/>
    </xf>
    <xf numFmtId="0" fontId="120" fillId="0" borderId="0" xfId="44" applyFont="1" applyAlignment="1">
      <alignment wrapText="1"/>
    </xf>
    <xf numFmtId="182" fontId="85" fillId="29" borderId="0" xfId="0" applyNumberFormat="1" applyFont="1" applyFill="1" applyAlignment="1">
      <alignment wrapText="1"/>
    </xf>
    <xf numFmtId="188" fontId="97" fillId="29" borderId="16" xfId="0" applyNumberFormat="1" applyFont="1" applyFill="1" applyBorder="1" applyAlignment="1">
      <alignment vertical="center" wrapText="1"/>
    </xf>
    <xf numFmtId="188" fontId="97" fillId="29" borderId="0" xfId="0" applyNumberFormat="1" applyFont="1" applyFill="1" applyAlignment="1">
      <alignment vertical="center" wrapText="1"/>
    </xf>
    <xf numFmtId="182" fontId="78" fillId="29" borderId="33" xfId="0" applyNumberFormat="1" applyFont="1" applyFill="1" applyBorder="1" applyAlignment="1">
      <alignment horizontal="right" vertical="center" wrapText="1"/>
    </xf>
    <xf numFmtId="182" fontId="98" fillId="29" borderId="33" xfId="0" applyNumberFormat="1" applyFont="1" applyFill="1" applyBorder="1" applyAlignment="1">
      <alignment horizontal="right" vertical="center" wrapText="1"/>
    </xf>
    <xf numFmtId="0" fontId="77" fillId="34" borderId="0" xfId="0" applyFont="1" applyFill="1" applyAlignment="1">
      <alignment horizontal="left" vertical="center" wrapText="1"/>
    </xf>
    <xf numFmtId="0" fontId="98" fillId="29" borderId="9" xfId="0" applyFont="1" applyFill="1" applyBorder="1" applyAlignment="1">
      <alignment horizontal="left" vertical="center" wrapText="1"/>
    </xf>
    <xf numFmtId="180" fontId="78" fillId="27" borderId="16" xfId="0" applyNumberFormat="1" applyFont="1" applyFill="1" applyBorder="1" applyAlignment="1">
      <alignment horizontal="right" vertical="center" wrapText="1"/>
    </xf>
    <xf numFmtId="0" fontId="83" fillId="29" borderId="21" xfId="0" applyFont="1" applyFill="1" applyBorder="1" applyAlignment="1">
      <alignment horizontal="left" vertical="center" wrapText="1" indent="2"/>
    </xf>
    <xf numFmtId="0" fontId="78" fillId="29" borderId="16" xfId="0" applyFont="1" applyFill="1" applyBorder="1" applyAlignment="1">
      <alignment horizontal="left" vertical="center" wrapText="1" indent="1"/>
    </xf>
    <xf numFmtId="0" fontId="78" fillId="29" borderId="23" xfId="0" applyFont="1" applyFill="1" applyBorder="1" applyAlignment="1">
      <alignment horizontal="left" vertical="center" wrapText="1" indent="1"/>
    </xf>
    <xf numFmtId="182" fontId="81" fillId="34" borderId="0" xfId="0" applyNumberFormat="1" applyFont="1" applyFill="1" applyAlignment="1">
      <alignment horizontal="right" vertical="center" wrapText="1"/>
    </xf>
    <xf numFmtId="182" fontId="98" fillId="29" borderId="19" xfId="0" applyNumberFormat="1" applyFont="1" applyFill="1" applyBorder="1" applyAlignment="1">
      <alignment horizontal="right" vertical="center" wrapText="1"/>
    </xf>
    <xf numFmtId="182" fontId="85" fillId="29" borderId="0" xfId="0" applyNumberFormat="1" applyFont="1" applyFill="1" applyAlignment="1">
      <alignment horizontal="right" vertical="center" wrapText="1"/>
    </xf>
    <xf numFmtId="189" fontId="94" fillId="29" borderId="19" xfId="0" applyNumberFormat="1" applyFont="1" applyFill="1" applyBorder="1" applyAlignment="1">
      <alignment horizontal="right" wrapText="1"/>
    </xf>
    <xf numFmtId="195" fontId="78" fillId="33" borderId="0" xfId="0" applyNumberFormat="1" applyFont="1" applyFill="1" applyAlignment="1">
      <alignment vertical="center" wrapText="1"/>
    </xf>
    <xf numFmtId="188" fontId="94" fillId="33" borderId="0" xfId="0" applyNumberFormat="1" applyFont="1" applyFill="1" applyAlignment="1">
      <alignment horizontal="right" vertical="center" wrapText="1"/>
    </xf>
    <xf numFmtId="182" fontId="81" fillId="29" borderId="63" xfId="0" applyNumberFormat="1" applyFont="1" applyFill="1" applyBorder="1" applyAlignment="1">
      <alignment horizontal="right" wrapText="1"/>
    </xf>
    <xf numFmtId="182" fontId="85" fillId="29" borderId="0" xfId="0" applyNumberFormat="1" applyFont="1" applyFill="1" applyAlignment="1">
      <alignment horizontal="right" wrapText="1"/>
    </xf>
    <xf numFmtId="182" fontId="98" fillId="29" borderId="19" xfId="0" applyNumberFormat="1" applyFont="1" applyFill="1" applyBorder="1" applyAlignment="1">
      <alignment horizontal="right" wrapText="1"/>
    </xf>
    <xf numFmtId="182" fontId="85" fillId="29" borderId="19" xfId="0" applyNumberFormat="1" applyFont="1" applyFill="1" applyBorder="1" applyAlignment="1">
      <alignment horizontal="right" wrapText="1"/>
    </xf>
    <xf numFmtId="193" fontId="123" fillId="29" borderId="0" xfId="0" applyNumberFormat="1" applyFont="1" applyFill="1" applyAlignment="1">
      <alignment horizontal="right" wrapText="1"/>
    </xf>
    <xf numFmtId="188" fontId="78" fillId="33" borderId="23" xfId="0" applyNumberFormat="1" applyFont="1" applyFill="1" applyBorder="1" applyAlignment="1">
      <alignment vertical="center" wrapText="1"/>
    </xf>
    <xf numFmtId="188" fontId="78" fillId="33" borderId="9" xfId="0" applyNumberFormat="1" applyFont="1" applyFill="1" applyBorder="1" applyAlignment="1">
      <alignment vertical="center" wrapText="1"/>
    </xf>
    <xf numFmtId="188" fontId="98" fillId="33" borderId="10" xfId="0" applyNumberFormat="1" applyFont="1" applyFill="1" applyBorder="1" applyAlignment="1">
      <alignment vertical="center" wrapText="1"/>
    </xf>
    <xf numFmtId="188" fontId="78" fillId="33" borderId="0" xfId="0" applyNumberFormat="1" applyFont="1" applyFill="1" applyAlignment="1">
      <alignment vertical="center" wrapText="1"/>
    </xf>
    <xf numFmtId="188" fontId="78" fillId="33" borderId="16" xfId="0" applyNumberFormat="1" applyFont="1" applyFill="1" applyBorder="1" applyAlignment="1">
      <alignment vertical="center" wrapText="1"/>
    </xf>
    <xf numFmtId="188" fontId="87" fillId="33" borderId="9" xfId="0" applyNumberFormat="1" applyFont="1" applyFill="1" applyBorder="1" applyAlignment="1">
      <alignment vertical="center" wrapText="1"/>
    </xf>
    <xf numFmtId="172" fontId="98" fillId="33" borderId="63" xfId="0" applyNumberFormat="1" applyFont="1" applyFill="1" applyBorder="1" applyAlignment="1">
      <alignment horizontal="right" wrapText="1"/>
    </xf>
    <xf numFmtId="172" fontId="79" fillId="33" borderId="0" xfId="0" applyNumberFormat="1" applyFont="1" applyFill="1" applyAlignment="1">
      <alignment horizontal="right" vertical="center" wrapText="1"/>
    </xf>
    <xf numFmtId="172" fontId="79" fillId="33" borderId="0" xfId="0" applyNumberFormat="1" applyFont="1" applyFill="1" applyAlignment="1">
      <alignment horizontal="right" wrapText="1"/>
    </xf>
    <xf numFmtId="172" fontId="79" fillId="33" borderId="19" xfId="0" applyNumberFormat="1" applyFont="1" applyFill="1" applyBorder="1" applyAlignment="1">
      <alignment horizontal="right" wrapText="1"/>
    </xf>
    <xf numFmtId="172" fontId="98" fillId="33" borderId="19" xfId="0" applyNumberFormat="1" applyFont="1" applyFill="1" applyBorder="1" applyAlignment="1">
      <alignment horizontal="right" wrapText="1"/>
    </xf>
    <xf numFmtId="172" fontId="87" fillId="33" borderId="0" xfId="0" applyNumberFormat="1" applyFont="1" applyFill="1" applyAlignment="1">
      <alignment horizontal="right" wrapText="1"/>
    </xf>
    <xf numFmtId="172" fontId="87" fillId="33" borderId="19" xfId="0" applyNumberFormat="1" applyFont="1" applyFill="1" applyBorder="1" applyAlignment="1">
      <alignment horizontal="right" wrapText="1"/>
    </xf>
    <xf numFmtId="182" fontId="85" fillId="29" borderId="9" xfId="0" applyNumberFormat="1" applyFont="1" applyFill="1" applyBorder="1" applyAlignment="1">
      <alignment wrapText="1"/>
    </xf>
    <xf numFmtId="0" fontId="35" fillId="0" borderId="0" xfId="67" applyFont="1" applyAlignment="1">
      <alignment horizontal="center"/>
    </xf>
    <xf numFmtId="0" fontId="82" fillId="0" borderId="0" xfId="44" applyFont="1" applyAlignment="1">
      <alignment horizontal="center"/>
    </xf>
    <xf numFmtId="0" fontId="29" fillId="0" borderId="0" xfId="44" applyFont="1" applyAlignment="1">
      <alignment horizontal="center"/>
    </xf>
    <xf numFmtId="172" fontId="78" fillId="33" borderId="0" xfId="0" applyNumberFormat="1" applyFont="1" applyFill="1" applyAlignment="1">
      <alignment wrapText="1"/>
    </xf>
    <xf numFmtId="192" fontId="79" fillId="29" borderId="23" xfId="0" applyNumberFormat="1" applyFont="1" applyFill="1" applyBorder="1" applyAlignment="1">
      <alignment horizontal="right" vertical="center" wrapText="1"/>
    </xf>
    <xf numFmtId="172" fontId="88" fillId="33" borderId="0" xfId="0" applyNumberFormat="1" applyFont="1" applyFill="1" applyAlignment="1">
      <alignment horizontal="right" vertical="center" wrapText="1"/>
    </xf>
    <xf numFmtId="172" fontId="88" fillId="29" borderId="0" xfId="0" applyNumberFormat="1" applyFont="1" applyFill="1" applyAlignment="1">
      <alignment horizontal="right" vertical="center" wrapText="1"/>
    </xf>
    <xf numFmtId="182" fontId="88" fillId="29" borderId="0" xfId="0" applyNumberFormat="1" applyFont="1" applyFill="1" applyAlignment="1">
      <alignment horizontal="right" vertical="center" wrapText="1"/>
    </xf>
    <xf numFmtId="192" fontId="103" fillId="29" borderId="0" xfId="0" applyNumberFormat="1" applyFont="1" applyFill="1" applyAlignment="1">
      <alignment horizontal="right" vertical="center" wrapText="1"/>
    </xf>
    <xf numFmtId="192" fontId="103" fillId="29" borderId="19" xfId="0" applyNumberFormat="1" applyFont="1" applyFill="1" applyBorder="1" applyAlignment="1">
      <alignment horizontal="right" vertical="center" wrapText="1"/>
    </xf>
    <xf numFmtId="9" fontId="78" fillId="0" borderId="19" xfId="151" applyFont="1" applyFill="1" applyBorder="1" applyAlignment="1">
      <alignment wrapText="1"/>
    </xf>
    <xf numFmtId="0" fontId="76" fillId="0" borderId="0" xfId="67" applyFont="1" applyAlignment="1">
      <alignment horizontal="right"/>
    </xf>
    <xf numFmtId="0" fontId="56" fillId="0" borderId="0" xfId="0" applyFont="1" applyAlignment="1">
      <alignment vertical="center"/>
    </xf>
    <xf numFmtId="10" fontId="0" fillId="0" borderId="0" xfId="151" applyNumberFormat="1" applyFont="1"/>
    <xf numFmtId="172" fontId="87" fillId="27" borderId="9" xfId="0" applyNumberFormat="1" applyFont="1" applyFill="1" applyBorder="1" applyAlignment="1">
      <alignment wrapText="1"/>
    </xf>
    <xf numFmtId="188" fontId="79" fillId="29" borderId="9" xfId="0" applyNumberFormat="1" applyFont="1" applyFill="1" applyBorder="1" applyAlignment="1">
      <alignment vertical="center" wrapText="1"/>
    </xf>
    <xf numFmtId="188" fontId="79" fillId="33" borderId="0" xfId="0" applyNumberFormat="1" applyFont="1" applyFill="1" applyAlignment="1">
      <alignment vertical="center" wrapText="1"/>
    </xf>
    <xf numFmtId="188" fontId="79" fillId="29" borderId="0" xfId="0" applyNumberFormat="1" applyFont="1" applyFill="1" applyAlignment="1">
      <alignment vertical="center" wrapText="1"/>
    </xf>
    <xf numFmtId="180" fontId="79" fillId="27" borderId="0" xfId="0" applyNumberFormat="1" applyFont="1" applyFill="1" applyAlignment="1">
      <alignment horizontal="right" vertical="center" wrapText="1"/>
    </xf>
    <xf numFmtId="172" fontId="87" fillId="27" borderId="19" xfId="0" applyNumberFormat="1" applyFont="1" applyFill="1" applyBorder="1" applyAlignment="1">
      <alignment horizontal="right" vertical="center" wrapText="1"/>
    </xf>
    <xf numFmtId="194" fontId="85" fillId="29" borderId="45" xfId="0" applyNumberFormat="1" applyFont="1" applyFill="1" applyBorder="1" applyAlignment="1">
      <alignment horizontal="right" wrapText="1" indent="1"/>
    </xf>
    <xf numFmtId="194" fontId="85" fillId="29" borderId="61" xfId="0" applyNumberFormat="1" applyFont="1" applyFill="1" applyBorder="1" applyAlignment="1">
      <alignment horizontal="right" wrapText="1" indent="1"/>
    </xf>
    <xf numFmtId="172" fontId="87" fillId="33" borderId="19" xfId="56" applyNumberFormat="1" applyFont="1" applyFill="1" applyBorder="1" applyAlignment="1">
      <alignment horizontal="right" wrapText="1"/>
    </xf>
    <xf numFmtId="172" fontId="133" fillId="33" borderId="19" xfId="0" applyNumberFormat="1" applyFont="1" applyFill="1" applyBorder="1" applyAlignment="1">
      <alignment horizontal="right" vertical="center" wrapText="1"/>
    </xf>
    <xf numFmtId="0" fontId="98" fillId="18" borderId="19" xfId="0" applyFont="1" applyFill="1" applyBorder="1" applyAlignment="1">
      <alignment horizontal="right" vertical="center" wrapText="1"/>
    </xf>
    <xf numFmtId="182" fontId="98" fillId="0" borderId="16" xfId="0" applyNumberFormat="1" applyFont="1" applyBorder="1" applyAlignment="1">
      <alignment horizontal="right" vertical="center" wrapText="1"/>
    </xf>
    <xf numFmtId="172" fontId="97" fillId="28" borderId="23" xfId="0" applyNumberFormat="1" applyFont="1" applyFill="1" applyBorder="1" applyAlignment="1">
      <alignment horizontal="right" vertical="center" wrapText="1"/>
    </xf>
    <xf numFmtId="172" fontId="97" fillId="28" borderId="9" xfId="0" applyNumberFormat="1" applyFont="1" applyFill="1" applyBorder="1" applyAlignment="1">
      <alignment horizontal="right" vertical="center" wrapText="1"/>
    </xf>
    <xf numFmtId="172" fontId="78" fillId="18" borderId="19" xfId="0" applyNumberFormat="1" applyFont="1" applyFill="1" applyBorder="1" applyAlignment="1">
      <alignment horizontal="right" vertical="center" wrapText="1"/>
    </xf>
    <xf numFmtId="172" fontId="78" fillId="18" borderId="33" xfId="0" applyNumberFormat="1" applyFont="1" applyFill="1" applyBorder="1" applyAlignment="1">
      <alignment horizontal="right" vertical="center" wrapText="1"/>
    </xf>
    <xf numFmtId="172" fontId="78" fillId="18" borderId="0" xfId="0" applyNumberFormat="1" applyFont="1" applyFill="1" applyAlignment="1">
      <alignment horizontal="right" vertical="center" wrapText="1"/>
    </xf>
    <xf numFmtId="172" fontId="98" fillId="18" borderId="33" xfId="0" applyNumberFormat="1" applyFont="1" applyFill="1" applyBorder="1" applyAlignment="1">
      <alignment horizontal="right" vertical="center" wrapText="1"/>
    </xf>
    <xf numFmtId="172" fontId="78" fillId="18" borderId="23" xfId="0" applyNumberFormat="1" applyFont="1" applyFill="1" applyBorder="1" applyAlignment="1">
      <alignment horizontal="right" vertical="center" wrapText="1"/>
    </xf>
    <xf numFmtId="172" fontId="78" fillId="18" borderId="9" xfId="0" applyNumberFormat="1" applyFont="1" applyFill="1" applyBorder="1" applyAlignment="1">
      <alignment horizontal="right" vertical="center" wrapText="1"/>
    </xf>
    <xf numFmtId="172" fontId="98" fillId="18" borderId="16" xfId="0" applyNumberFormat="1" applyFont="1" applyFill="1" applyBorder="1" applyAlignment="1">
      <alignment horizontal="right" vertical="center" wrapText="1"/>
    </xf>
    <xf numFmtId="0" fontId="77" fillId="34" borderId="16" xfId="0" applyFont="1" applyFill="1" applyBorder="1" applyAlignment="1">
      <alignment horizontal="center" vertical="center" wrapText="1"/>
    </xf>
    <xf numFmtId="0" fontId="77" fillId="34" borderId="0" xfId="0" applyFont="1" applyFill="1" applyAlignment="1">
      <alignment horizontal="center" vertical="center" wrapText="1"/>
    </xf>
    <xf numFmtId="0" fontId="138" fillId="18" borderId="57" xfId="0" applyFont="1" applyFill="1" applyBorder="1"/>
    <xf numFmtId="0" fontId="138" fillId="36" borderId="0" xfId="0" applyFont="1" applyFill="1"/>
    <xf numFmtId="0" fontId="139" fillId="29" borderId="0" xfId="0" applyFont="1" applyFill="1" applyAlignment="1">
      <alignment horizontal="left" vertical="center" wrapText="1" indent="2"/>
    </xf>
    <xf numFmtId="10" fontId="139" fillId="33" borderId="0" xfId="151" applyNumberFormat="1" applyFont="1" applyFill="1" applyAlignment="1">
      <alignment horizontal="right" vertical="center" wrapText="1"/>
    </xf>
    <xf numFmtId="10" fontId="139" fillId="29" borderId="0" xfId="151" applyNumberFormat="1" applyFont="1" applyFill="1" applyAlignment="1">
      <alignment horizontal="right" vertical="center" wrapText="1"/>
    </xf>
    <xf numFmtId="4" fontId="139" fillId="29" borderId="0" xfId="151" applyNumberFormat="1" applyFont="1" applyFill="1" applyAlignment="1">
      <alignment horizontal="right" vertical="center" wrapText="1"/>
    </xf>
    <xf numFmtId="0" fontId="61" fillId="0" borderId="0" xfId="45" applyFont="1" applyAlignment="1">
      <alignment horizontal="left" indent="3"/>
    </xf>
    <xf numFmtId="0" fontId="61" fillId="0" borderId="0" xfId="45" applyFont="1"/>
    <xf numFmtId="182" fontId="61" fillId="0" borderId="0" xfId="45" applyNumberFormat="1" applyFont="1"/>
    <xf numFmtId="0" fontId="141" fillId="0" borderId="0" xfId="45" applyFont="1" applyAlignment="1">
      <alignment horizontal="left" indent="5"/>
    </xf>
    <xf numFmtId="3" fontId="141" fillId="0" borderId="0" xfId="45" applyNumberFormat="1" applyFont="1"/>
    <xf numFmtId="182" fontId="142" fillId="29" borderId="0" xfId="0" applyNumberFormat="1" applyFont="1" applyFill="1" applyAlignment="1">
      <alignment horizontal="right" vertical="center" wrapText="1"/>
    </xf>
    <xf numFmtId="172" fontId="78" fillId="33" borderId="27" xfId="0" applyNumberFormat="1" applyFont="1" applyFill="1" applyBorder="1" applyAlignment="1">
      <alignment horizontal="right" vertical="center" wrapText="1"/>
    </xf>
    <xf numFmtId="189" fontId="78" fillId="33" borderId="23" xfId="0" applyNumberFormat="1" applyFont="1" applyFill="1" applyBorder="1" applyAlignment="1">
      <alignment vertical="center" wrapText="1"/>
    </xf>
    <xf numFmtId="185" fontId="78" fillId="33" borderId="26" xfId="0" applyNumberFormat="1" applyFont="1" applyFill="1" applyBorder="1" applyAlignment="1">
      <alignment vertical="center" wrapText="1"/>
    </xf>
    <xf numFmtId="172" fontId="78" fillId="33" borderId="20" xfId="0" applyNumberFormat="1" applyFont="1" applyFill="1" applyBorder="1" applyAlignment="1">
      <alignment horizontal="right" vertical="center" wrapText="1"/>
    </xf>
    <xf numFmtId="189" fontId="78" fillId="33" borderId="0" xfId="0" applyNumberFormat="1" applyFont="1" applyFill="1" applyAlignment="1">
      <alignment vertical="center" wrapText="1"/>
    </xf>
    <xf numFmtId="185" fontId="78" fillId="33" borderId="17" xfId="0" applyNumberFormat="1" applyFont="1" applyFill="1" applyBorder="1" applyAlignment="1">
      <alignment vertical="center" wrapText="1"/>
    </xf>
    <xf numFmtId="172" fontId="78" fillId="33" borderId="29" xfId="0" applyNumberFormat="1" applyFont="1" applyFill="1" applyBorder="1" applyAlignment="1">
      <alignment horizontal="right" vertical="center" wrapText="1"/>
    </xf>
    <xf numFmtId="189" fontId="78" fillId="33" borderId="9" xfId="0" applyNumberFormat="1" applyFont="1" applyFill="1" applyBorder="1" applyAlignment="1">
      <alignment vertical="center" wrapText="1"/>
    </xf>
    <xf numFmtId="172" fontId="98" fillId="33" borderId="30" xfId="0" applyNumberFormat="1" applyFont="1" applyFill="1" applyBorder="1" applyAlignment="1">
      <alignment horizontal="right" vertical="center" wrapText="1"/>
    </xf>
    <xf numFmtId="189" fontId="98" fillId="33" borderId="10" xfId="0" applyNumberFormat="1" applyFont="1" applyFill="1" applyBorder="1" applyAlignment="1">
      <alignment vertical="center" wrapText="1"/>
    </xf>
    <xf numFmtId="185" fontId="98" fillId="33" borderId="18" xfId="0" applyNumberFormat="1" applyFont="1" applyFill="1" applyBorder="1" applyAlignment="1">
      <alignment vertical="center" wrapText="1"/>
    </xf>
    <xf numFmtId="172" fontId="78" fillId="33" borderId="32" xfId="0" applyNumberFormat="1" applyFont="1" applyFill="1" applyBorder="1" applyAlignment="1">
      <alignment horizontal="right" vertical="center" wrapText="1"/>
    </xf>
    <xf numFmtId="189" fontId="78" fillId="33" borderId="16" xfId="0" applyNumberFormat="1" applyFont="1" applyFill="1" applyBorder="1" applyAlignment="1">
      <alignment vertical="center" wrapText="1"/>
    </xf>
    <xf numFmtId="185" fontId="78" fillId="33" borderId="31" xfId="0" applyNumberFormat="1" applyFont="1" applyFill="1" applyBorder="1" applyAlignment="1">
      <alignment vertical="center" wrapText="1"/>
    </xf>
    <xf numFmtId="200" fontId="0" fillId="0" borderId="0" xfId="0" applyNumberFormat="1"/>
    <xf numFmtId="0" fontId="81" fillId="34" borderId="0" xfId="0" applyFont="1" applyFill="1" applyAlignment="1">
      <alignment horizontal="left" wrapText="1" indent="2"/>
    </xf>
    <xf numFmtId="0" fontId="81" fillId="34" borderId="0" xfId="0" applyFont="1" applyFill="1" applyAlignment="1">
      <alignment horizontal="center" wrapText="1"/>
    </xf>
    <xf numFmtId="172" fontId="79" fillId="30" borderId="0" xfId="0" applyNumberFormat="1" applyFont="1" applyFill="1" applyAlignment="1">
      <alignment horizontal="right" vertical="center" wrapText="1"/>
    </xf>
    <xf numFmtId="172" fontId="79" fillId="0" borderId="0" xfId="0" applyNumberFormat="1" applyFont="1" applyAlignment="1">
      <alignment horizontal="right" vertical="center" wrapText="1"/>
    </xf>
    <xf numFmtId="196" fontId="79" fillId="0" borderId="0" xfId="151" applyNumberFormat="1" applyFont="1" applyFill="1" applyBorder="1" applyAlignment="1">
      <alignment horizontal="right" vertical="center" wrapText="1"/>
    </xf>
    <xf numFmtId="173" fontId="79" fillId="29" borderId="0" xfId="0" applyNumberFormat="1" applyFont="1" applyFill="1" applyAlignment="1">
      <alignment horizontal="right" vertical="center" wrapText="1"/>
    </xf>
    <xf numFmtId="172" fontId="79" fillId="30" borderId="9" xfId="0" applyNumberFormat="1" applyFont="1" applyFill="1" applyBorder="1" applyAlignment="1">
      <alignment horizontal="right" vertical="center" wrapText="1"/>
    </xf>
    <xf numFmtId="172" fontId="79" fillId="0" borderId="9" xfId="0" applyNumberFormat="1" applyFont="1" applyBorder="1" applyAlignment="1">
      <alignment horizontal="right" vertical="center" wrapText="1"/>
    </xf>
    <xf numFmtId="173" fontId="79" fillId="29" borderId="9" xfId="0" applyNumberFormat="1" applyFont="1" applyFill="1" applyBorder="1" applyAlignment="1">
      <alignment horizontal="right" vertical="center" wrapText="1"/>
    </xf>
    <xf numFmtId="0" fontId="81" fillId="34" borderId="0" xfId="0" applyFont="1" applyFill="1" applyAlignment="1">
      <alignment horizontal="right" vertical="center" wrapText="1"/>
    </xf>
    <xf numFmtId="174" fontId="79" fillId="30" borderId="0" xfId="0" applyNumberFormat="1" applyFont="1" applyFill="1" applyAlignment="1">
      <alignment horizontal="right" vertical="center" wrapText="1"/>
    </xf>
    <xf numFmtId="174" fontId="79" fillId="29" borderId="0" xfId="0" applyNumberFormat="1" applyFont="1" applyFill="1" applyAlignment="1">
      <alignment horizontal="right" vertical="center" wrapText="1"/>
    </xf>
    <xf numFmtId="175" fontId="79" fillId="29" borderId="0" xfId="0" applyNumberFormat="1" applyFont="1" applyFill="1" applyAlignment="1">
      <alignment horizontal="right" vertical="center" wrapText="1"/>
    </xf>
    <xf numFmtId="177" fontId="79" fillId="30" borderId="0" xfId="0" applyNumberFormat="1" applyFont="1" applyFill="1" applyAlignment="1">
      <alignment horizontal="right" vertical="center" wrapText="1"/>
    </xf>
    <xf numFmtId="177" fontId="79" fillId="29" borderId="0" xfId="0" applyNumberFormat="1" applyFont="1" applyFill="1" applyAlignment="1">
      <alignment horizontal="right" vertical="center" wrapText="1"/>
    </xf>
    <xf numFmtId="178" fontId="79" fillId="29" borderId="0" xfId="0" applyNumberFormat="1" applyFont="1" applyFill="1" applyAlignment="1">
      <alignment horizontal="right" vertical="center" wrapText="1"/>
    </xf>
    <xf numFmtId="174" fontId="79" fillId="0" borderId="0" xfId="0" applyNumberFormat="1" applyFont="1" applyAlignment="1">
      <alignment horizontal="right" vertical="center" wrapText="1"/>
    </xf>
    <xf numFmtId="174" fontId="79" fillId="30" borderId="19" xfId="0" applyNumberFormat="1" applyFont="1" applyFill="1" applyBorder="1" applyAlignment="1">
      <alignment horizontal="right" vertical="center" wrapText="1"/>
    </xf>
    <xf numFmtId="174" fontId="79" fillId="0" borderId="19" xfId="0" applyNumberFormat="1" applyFont="1" applyBorder="1" applyAlignment="1">
      <alignment horizontal="right" vertical="center" wrapText="1"/>
    </xf>
    <xf numFmtId="199" fontId="79" fillId="29" borderId="19" xfId="0" applyNumberFormat="1" applyFont="1" applyFill="1" applyBorder="1" applyAlignment="1">
      <alignment horizontal="right" vertical="center" wrapText="1"/>
    </xf>
    <xf numFmtId="0" fontId="81" fillId="34" borderId="0" xfId="0" applyFont="1" applyFill="1" applyAlignment="1">
      <alignment horizontal="center" vertical="center" wrapText="1"/>
    </xf>
    <xf numFmtId="180" fontId="79" fillId="30" borderId="0" xfId="0" applyNumberFormat="1" applyFont="1" applyFill="1" applyAlignment="1">
      <alignment horizontal="right" vertical="center" wrapText="1"/>
    </xf>
    <xf numFmtId="180" fontId="79" fillId="30" borderId="9" xfId="0" applyNumberFormat="1" applyFont="1" applyFill="1" applyBorder="1" applyAlignment="1">
      <alignment horizontal="right" vertical="center" wrapText="1"/>
    </xf>
    <xf numFmtId="172" fontId="79" fillId="29" borderId="9" xfId="0" applyNumberFormat="1" applyFont="1" applyFill="1" applyBorder="1" applyAlignment="1">
      <alignment horizontal="right" vertical="center" wrapText="1"/>
    </xf>
    <xf numFmtId="181" fontId="79" fillId="30" borderId="0" xfId="0" applyNumberFormat="1" applyFont="1" applyFill="1" applyAlignment="1">
      <alignment horizontal="right" vertical="center" wrapText="1"/>
    </xf>
    <xf numFmtId="176" fontId="79" fillId="29" borderId="0" xfId="0" applyNumberFormat="1" applyFont="1" applyFill="1" applyAlignment="1">
      <alignment horizontal="right" vertical="center" wrapText="1"/>
    </xf>
    <xf numFmtId="183" fontId="79" fillId="30" borderId="0" xfId="0" applyNumberFormat="1" applyFont="1" applyFill="1" applyAlignment="1">
      <alignment horizontal="right" vertical="center" wrapText="1"/>
    </xf>
    <xf numFmtId="184" fontId="79" fillId="29" borderId="0" xfId="0" applyNumberFormat="1" applyFont="1" applyFill="1" applyAlignment="1">
      <alignment horizontal="right" vertical="center" wrapText="1"/>
    </xf>
    <xf numFmtId="186" fontId="79" fillId="30" borderId="0" xfId="0" applyNumberFormat="1" applyFont="1" applyFill="1" applyAlignment="1">
      <alignment horizontal="right" vertical="center" wrapText="1"/>
    </xf>
    <xf numFmtId="186" fontId="79" fillId="29" borderId="0" xfId="0" applyNumberFormat="1" applyFont="1" applyFill="1" applyAlignment="1">
      <alignment horizontal="right" vertical="center" wrapText="1"/>
    </xf>
    <xf numFmtId="186" fontId="79" fillId="30" borderId="19" xfId="0" applyNumberFormat="1" applyFont="1" applyFill="1" applyBorder="1" applyAlignment="1">
      <alignment horizontal="right" vertical="center" wrapText="1"/>
    </xf>
    <xf numFmtId="186" fontId="79" fillId="29" borderId="19" xfId="0" applyNumberFormat="1" applyFont="1" applyFill="1" applyBorder="1" applyAlignment="1">
      <alignment horizontal="right" vertical="center" wrapText="1"/>
    </xf>
    <xf numFmtId="186" fontId="78" fillId="29" borderId="0" xfId="0" applyNumberFormat="1" applyFont="1" applyFill="1" applyAlignment="1">
      <alignment horizontal="right" vertical="center" wrapText="1"/>
    </xf>
    <xf numFmtId="196" fontId="79" fillId="29" borderId="0" xfId="151" applyNumberFormat="1" applyFont="1" applyFill="1" applyAlignment="1">
      <alignment horizontal="right" vertical="center" wrapText="1"/>
    </xf>
    <xf numFmtId="189" fontId="79" fillId="30" borderId="0" xfId="0" applyNumberFormat="1" applyFont="1" applyFill="1" applyAlignment="1">
      <alignment horizontal="right" vertical="center" wrapText="1"/>
    </xf>
    <xf numFmtId="189" fontId="79" fillId="0" borderId="0" xfId="0" applyNumberFormat="1" applyFont="1" applyAlignment="1">
      <alignment horizontal="right" vertical="center" wrapText="1"/>
    </xf>
    <xf numFmtId="3" fontId="79" fillId="0" borderId="0" xfId="0" applyNumberFormat="1" applyFont="1" applyAlignment="1">
      <alignment horizontal="right" vertical="center" wrapText="1"/>
    </xf>
    <xf numFmtId="174" fontId="79" fillId="30" borderId="9" xfId="0" applyNumberFormat="1" applyFont="1" applyFill="1" applyBorder="1" applyAlignment="1">
      <alignment horizontal="right" vertical="center" wrapText="1"/>
    </xf>
    <xf numFmtId="174" fontId="79" fillId="0" borderId="9" xfId="0" applyNumberFormat="1" applyFont="1" applyBorder="1" applyAlignment="1">
      <alignment horizontal="right" vertical="center" wrapText="1"/>
    </xf>
    <xf numFmtId="182" fontId="79" fillId="29" borderId="9" xfId="0" applyNumberFormat="1" applyFont="1" applyFill="1" applyBorder="1" applyAlignment="1">
      <alignment horizontal="right" vertical="center" wrapText="1"/>
    </xf>
    <xf numFmtId="172" fontId="79" fillId="29" borderId="0" xfId="0" applyNumberFormat="1" applyFont="1" applyFill="1" applyAlignment="1">
      <alignment horizontal="center" vertical="center" wrapText="1"/>
    </xf>
    <xf numFmtId="175" fontId="79" fillId="29" borderId="0" xfId="0" applyNumberFormat="1" applyFont="1" applyFill="1" applyAlignment="1">
      <alignment horizontal="center" vertical="center" wrapText="1"/>
    </xf>
    <xf numFmtId="187" fontId="79" fillId="33" borderId="0" xfId="0" applyNumberFormat="1" applyFont="1" applyFill="1" applyAlignment="1">
      <alignment horizontal="right" vertical="center" wrapText="1"/>
    </xf>
    <xf numFmtId="187" fontId="79" fillId="29" borderId="0" xfId="0" applyNumberFormat="1" applyFont="1" applyFill="1" applyAlignment="1">
      <alignment horizontal="right" vertical="center" wrapText="1"/>
    </xf>
    <xf numFmtId="189" fontId="79" fillId="0" borderId="0" xfId="0" applyNumberFormat="1" applyFont="1" applyAlignment="1">
      <alignment horizontal="center" vertical="center" wrapText="1"/>
    </xf>
    <xf numFmtId="185" fontId="79" fillId="30" borderId="0" xfId="0" applyNumberFormat="1" applyFont="1" applyFill="1" applyAlignment="1">
      <alignment horizontal="center" vertical="center" wrapText="1"/>
    </xf>
    <xf numFmtId="185" fontId="79" fillId="0" borderId="0" xfId="0" applyNumberFormat="1" applyFont="1" applyAlignment="1">
      <alignment horizontal="center" vertical="center" wrapText="1"/>
    </xf>
    <xf numFmtId="185" fontId="79" fillId="30" borderId="19" xfId="0" applyNumberFormat="1" applyFont="1" applyFill="1" applyBorder="1" applyAlignment="1">
      <alignment horizontal="center" vertical="center" wrapText="1"/>
    </xf>
    <xf numFmtId="185" fontId="79" fillId="0" borderId="19" xfId="0" applyNumberFormat="1" applyFont="1" applyBorder="1" applyAlignment="1">
      <alignment horizontal="center" vertical="center" wrapText="1"/>
    </xf>
    <xf numFmtId="172" fontId="79" fillId="0" borderId="0" xfId="0" applyNumberFormat="1" applyFont="1" applyAlignment="1">
      <alignment horizontal="center" vertical="center" wrapText="1"/>
    </xf>
    <xf numFmtId="189" fontId="79" fillId="30" borderId="0" xfId="0" applyNumberFormat="1" applyFont="1" applyFill="1" applyAlignment="1">
      <alignment horizontal="center" vertical="center" wrapText="1"/>
    </xf>
    <xf numFmtId="0" fontId="129" fillId="18" borderId="0" xfId="0" applyFont="1" applyFill="1"/>
    <xf numFmtId="172" fontId="83" fillId="29" borderId="0" xfId="0" applyNumberFormat="1" applyFont="1" applyFill="1" applyAlignment="1">
      <alignment horizontal="right" vertical="center" wrapText="1"/>
    </xf>
    <xf numFmtId="188" fontId="78" fillId="0" borderId="0" xfId="0" applyNumberFormat="1" applyFont="1" applyAlignment="1">
      <alignment vertical="center" wrapText="1"/>
    </xf>
    <xf numFmtId="188" fontId="98" fillId="0" borderId="10" xfId="0" applyNumberFormat="1" applyFont="1" applyBorder="1" applyAlignment="1">
      <alignment vertical="center" wrapText="1"/>
    </xf>
    <xf numFmtId="188" fontId="78" fillId="0" borderId="9" xfId="0" applyNumberFormat="1" applyFont="1" applyBorder="1" applyAlignment="1">
      <alignment vertical="center" wrapText="1"/>
    </xf>
    <xf numFmtId="0" fontId="30" fillId="0" borderId="0" xfId="0" applyFont="1" applyAlignment="1">
      <alignment vertical="center"/>
    </xf>
    <xf numFmtId="0" fontId="6" fillId="0" borderId="0" xfId="0" applyFont="1"/>
    <xf numFmtId="0" fontId="6" fillId="0" borderId="0" xfId="45" applyFont="1"/>
    <xf numFmtId="172" fontId="94" fillId="0" borderId="23" xfId="0" applyNumberFormat="1" applyFont="1" applyBorder="1" applyAlignment="1">
      <alignment horizontal="right" vertical="center" wrapText="1"/>
    </xf>
    <xf numFmtId="172" fontId="94" fillId="0" borderId="0" xfId="0" applyNumberFormat="1" applyFont="1" applyAlignment="1">
      <alignment horizontal="right" vertical="center" wrapText="1"/>
    </xf>
    <xf numFmtId="172" fontId="123" fillId="0" borderId="16" xfId="0" applyNumberFormat="1" applyFont="1" applyBorder="1" applyAlignment="1">
      <alignment horizontal="right" vertical="center" wrapText="1"/>
    </xf>
    <xf numFmtId="0" fontId="6" fillId="18" borderId="0" xfId="45" applyFont="1" applyFill="1"/>
    <xf numFmtId="182" fontId="6" fillId="0" borderId="0" xfId="45" applyNumberFormat="1" applyFont="1"/>
    <xf numFmtId="172" fontId="97" fillId="0" borderId="23" xfId="0" applyNumberFormat="1" applyFont="1" applyBorder="1" applyAlignment="1">
      <alignment horizontal="right" vertical="center" wrapText="1"/>
    </xf>
    <xf numFmtId="182" fontId="97" fillId="0" borderId="23" xfId="0" applyNumberFormat="1" applyFont="1" applyBorder="1" applyAlignment="1">
      <alignment horizontal="right" vertical="center" wrapText="1"/>
    </xf>
    <xf numFmtId="172" fontId="97" fillId="0" borderId="9" xfId="0" applyNumberFormat="1" applyFont="1" applyBorder="1" applyAlignment="1">
      <alignment horizontal="right" vertical="center" wrapText="1"/>
    </xf>
    <xf numFmtId="182" fontId="97" fillId="0" borderId="9" xfId="0" applyNumberFormat="1" applyFont="1" applyBorder="1" applyAlignment="1">
      <alignment horizontal="right" vertical="center" wrapText="1"/>
    </xf>
    <xf numFmtId="172" fontId="123" fillId="27" borderId="0" xfId="0" applyNumberFormat="1" applyFont="1" applyFill="1" applyAlignment="1">
      <alignment horizontal="right" vertical="center" wrapText="1"/>
    </xf>
    <xf numFmtId="172" fontId="123" fillId="0" borderId="0" xfId="0" applyNumberFormat="1" applyFont="1" applyAlignment="1">
      <alignment horizontal="right" vertical="center" wrapText="1"/>
    </xf>
    <xf numFmtId="182" fontId="123" fillId="0" borderId="0" xfId="0" applyNumberFormat="1" applyFont="1" applyAlignment="1">
      <alignment horizontal="right" vertical="center" wrapText="1"/>
    </xf>
    <xf numFmtId="0" fontId="6" fillId="18" borderId="0" xfId="0" applyFont="1" applyFill="1"/>
    <xf numFmtId="172" fontId="78" fillId="0" borderId="23" xfId="0" applyNumberFormat="1" applyFont="1" applyBorder="1" applyAlignment="1">
      <alignment horizontal="right" vertical="center" wrapText="1"/>
    </xf>
    <xf numFmtId="182" fontId="79" fillId="0" borderId="23" xfId="0" applyNumberFormat="1" applyFont="1" applyBorder="1" applyAlignment="1">
      <alignment horizontal="right" vertical="center" wrapText="1"/>
    </xf>
    <xf numFmtId="172" fontId="78" fillId="0" borderId="9" xfId="0" applyNumberFormat="1" applyFont="1" applyBorder="1" applyAlignment="1">
      <alignment horizontal="right" vertical="center" wrapText="1"/>
    </xf>
    <xf numFmtId="182" fontId="78" fillId="0" borderId="9" xfId="0" applyNumberFormat="1" applyFont="1" applyBorder="1" applyAlignment="1">
      <alignment horizontal="right" vertical="center" wrapText="1"/>
    </xf>
    <xf numFmtId="172" fontId="98" fillId="0" borderId="16" xfId="0" applyNumberFormat="1" applyFont="1" applyBorder="1" applyAlignment="1">
      <alignment horizontal="right" vertical="center" wrapText="1"/>
    </xf>
    <xf numFmtId="172" fontId="98" fillId="0" borderId="23" xfId="0" applyNumberFormat="1" applyFont="1" applyBorder="1" applyAlignment="1">
      <alignment horizontal="right" vertical="center" wrapText="1"/>
    </xf>
    <xf numFmtId="182" fontId="123" fillId="29" borderId="0" xfId="0" applyNumberFormat="1" applyFont="1" applyFill="1" applyAlignment="1">
      <alignment horizontal="right" vertical="center" wrapText="1"/>
    </xf>
    <xf numFmtId="172" fontId="78" fillId="0" borderId="0" xfId="0" applyNumberFormat="1" applyFont="1" applyAlignment="1">
      <alignment horizontal="right" vertical="center" wrapText="1"/>
    </xf>
    <xf numFmtId="0" fontId="29" fillId="0" borderId="0" xfId="0" applyFont="1"/>
    <xf numFmtId="0" fontId="61" fillId="34" borderId="0" xfId="0" applyFont="1" applyFill="1" applyAlignment="1">
      <alignment horizontal="left" indent="2"/>
    </xf>
    <xf numFmtId="0" fontId="61" fillId="34" borderId="0" xfId="0" applyFont="1" applyFill="1" applyAlignment="1">
      <alignment horizontal="right" vertical="center"/>
    </xf>
    <xf numFmtId="0" fontId="61" fillId="34" borderId="0" xfId="0" applyFont="1" applyFill="1"/>
    <xf numFmtId="0" fontId="61" fillId="34" borderId="0" xfId="0" applyFont="1" applyFill="1" applyAlignment="1">
      <alignment horizontal="center" vertical="center"/>
    </xf>
    <xf numFmtId="0" fontId="29" fillId="0" borderId="0" xfId="0" applyFont="1" applyAlignment="1">
      <alignment vertical="center"/>
    </xf>
    <xf numFmtId="182" fontId="78" fillId="0" borderId="23" xfId="0" applyNumberFormat="1" applyFont="1" applyBorder="1" applyAlignment="1">
      <alignment horizontal="right" vertical="center" wrapText="1"/>
    </xf>
    <xf numFmtId="0" fontId="29" fillId="0" borderId="0" xfId="0" applyFont="1" applyAlignment="1">
      <alignment horizontal="left" indent="2"/>
    </xf>
    <xf numFmtId="180" fontId="78" fillId="0" borderId="23" xfId="0" applyNumberFormat="1" applyFont="1" applyBorder="1" applyAlignment="1">
      <alignment horizontal="right" vertical="center" wrapText="1"/>
    </xf>
    <xf numFmtId="180" fontId="78" fillId="0" borderId="0" xfId="0" applyNumberFormat="1" applyFont="1" applyAlignment="1">
      <alignment horizontal="right" vertical="center" wrapText="1"/>
    </xf>
    <xf numFmtId="180" fontId="79" fillId="0" borderId="0" xfId="0" applyNumberFormat="1" applyFont="1" applyAlignment="1">
      <alignment horizontal="right" vertical="center" wrapText="1"/>
    </xf>
    <xf numFmtId="180" fontId="98" fillId="0" borderId="9" xfId="0" applyNumberFormat="1" applyFont="1" applyBorder="1" applyAlignment="1">
      <alignment horizontal="right" vertical="center" wrapText="1"/>
    </xf>
    <xf numFmtId="180" fontId="78" fillId="0" borderId="16" xfId="0" applyNumberFormat="1" applyFont="1" applyBorder="1" applyAlignment="1">
      <alignment horizontal="right" vertical="center" wrapText="1"/>
    </xf>
    <xf numFmtId="0" fontId="31" fillId="0" borderId="0" xfId="38" applyFont="1"/>
    <xf numFmtId="0" fontId="29" fillId="0" borderId="0" xfId="38" applyFont="1" applyAlignment="1">
      <alignment horizontal="center"/>
    </xf>
    <xf numFmtId="172" fontId="98" fillId="0" borderId="22" xfId="0" applyNumberFormat="1" applyFont="1" applyBorder="1" applyAlignment="1">
      <alignment horizontal="right" wrapText="1"/>
    </xf>
    <xf numFmtId="182" fontId="98" fillId="0" borderId="22" xfId="0" applyNumberFormat="1" applyFont="1" applyBorder="1" applyAlignment="1">
      <alignment horizontal="right" wrapText="1"/>
    </xf>
    <xf numFmtId="172" fontId="78" fillId="0" borderId="16" xfId="0" applyNumberFormat="1" applyFont="1" applyBorder="1" applyAlignment="1">
      <alignment horizontal="right" wrapText="1"/>
    </xf>
    <xf numFmtId="182" fontId="78" fillId="0" borderId="16" xfId="0" applyNumberFormat="1" applyFont="1" applyBorder="1" applyAlignment="1">
      <alignment horizontal="right" wrapText="1"/>
    </xf>
    <xf numFmtId="172" fontId="78" fillId="0" borderId="0" xfId="0" applyNumberFormat="1" applyFont="1" applyAlignment="1">
      <alignment horizontal="right" wrapText="1"/>
    </xf>
    <xf numFmtId="182" fontId="78" fillId="0" borderId="0" xfId="0" applyNumberFormat="1" applyFont="1" applyAlignment="1">
      <alignment horizontal="right" wrapText="1"/>
    </xf>
    <xf numFmtId="172" fontId="78" fillId="0" borderId="9" xfId="0" applyNumberFormat="1" applyFont="1" applyBorder="1" applyAlignment="1">
      <alignment horizontal="right" wrapText="1"/>
    </xf>
    <xf numFmtId="182" fontId="78" fillId="0" borderId="9" xfId="0" applyNumberFormat="1" applyFont="1" applyBorder="1" applyAlignment="1">
      <alignment horizontal="right" wrapText="1"/>
    </xf>
    <xf numFmtId="172" fontId="98" fillId="0" borderId="10" xfId="0" applyNumberFormat="1" applyFont="1" applyBorder="1" applyAlignment="1">
      <alignment horizontal="right" wrapText="1"/>
    </xf>
    <xf numFmtId="182" fontId="98" fillId="0" borderId="10" xfId="0" applyNumberFormat="1" applyFont="1" applyBorder="1" applyAlignment="1">
      <alignment horizontal="right" wrapText="1"/>
    </xf>
    <xf numFmtId="172" fontId="98" fillId="0" borderId="16" xfId="0" applyNumberFormat="1" applyFont="1" applyBorder="1" applyAlignment="1">
      <alignment horizontal="right" wrapText="1"/>
    </xf>
    <xf numFmtId="182" fontId="98" fillId="0" borderId="16" xfId="0" applyNumberFormat="1" applyFont="1" applyBorder="1" applyAlignment="1">
      <alignment horizontal="right" wrapText="1"/>
    </xf>
    <xf numFmtId="0" fontId="88" fillId="0" borderId="16" xfId="0" applyFont="1" applyBorder="1" applyAlignment="1">
      <alignment horizontal="right" wrapText="1"/>
    </xf>
    <xf numFmtId="182" fontId="88" fillId="0" borderId="16" xfId="0" applyNumberFormat="1" applyFont="1" applyBorder="1" applyAlignment="1">
      <alignment horizontal="right" wrapText="1"/>
    </xf>
    <xf numFmtId="172" fontId="79" fillId="33" borderId="9" xfId="0" applyNumberFormat="1" applyFont="1" applyFill="1" applyBorder="1" applyAlignment="1">
      <alignment horizontal="right" wrapText="1"/>
    </xf>
    <xf numFmtId="172" fontId="79" fillId="0" borderId="9" xfId="0" applyNumberFormat="1" applyFont="1" applyBorder="1" applyAlignment="1">
      <alignment horizontal="right" wrapText="1"/>
    </xf>
    <xf numFmtId="0" fontId="6" fillId="0" borderId="0" xfId="0" applyFont="1" applyAlignment="1">
      <alignment vertical="center"/>
    </xf>
    <xf numFmtId="0" fontId="143" fillId="34" borderId="16" xfId="0" applyFont="1" applyFill="1" applyBorder="1" applyAlignment="1">
      <alignment horizontal="left" vertical="center" wrapText="1" indent="2"/>
    </xf>
    <xf numFmtId="172" fontId="143" fillId="34" borderId="16" xfId="0" applyNumberFormat="1" applyFont="1" applyFill="1" applyBorder="1" applyAlignment="1">
      <alignment horizontal="right" vertical="center" wrapText="1"/>
    </xf>
    <xf numFmtId="182" fontId="143" fillId="34" borderId="16" xfId="0" applyNumberFormat="1" applyFont="1" applyFill="1" applyBorder="1" applyAlignment="1">
      <alignment horizontal="right" vertical="center" wrapText="1"/>
    </xf>
    <xf numFmtId="181" fontId="98" fillId="0" borderId="60" xfId="0" applyNumberFormat="1" applyFont="1" applyBorder="1" applyAlignment="1">
      <alignment vertical="center" wrapText="1"/>
    </xf>
    <xf numFmtId="181" fontId="78" fillId="0" borderId="0" xfId="0" applyNumberFormat="1" applyFont="1" applyAlignment="1">
      <alignment vertical="center" wrapText="1"/>
    </xf>
    <xf numFmtId="181" fontId="78" fillId="27" borderId="0" xfId="0" applyNumberFormat="1" applyFont="1" applyFill="1" applyAlignment="1">
      <alignment vertical="center" wrapText="1"/>
    </xf>
    <xf numFmtId="181" fontId="77" fillId="34" borderId="0" xfId="0" applyNumberFormat="1" applyFont="1" applyFill="1" applyAlignment="1">
      <alignment vertical="center" wrapText="1"/>
    </xf>
    <xf numFmtId="172" fontId="78" fillId="28" borderId="0" xfId="0" applyNumberFormat="1" applyFont="1" applyFill="1" applyAlignment="1">
      <alignment horizontal="right" vertical="center" wrapText="1"/>
    </xf>
    <xf numFmtId="172" fontId="98" fillId="29" borderId="0" xfId="0" applyNumberFormat="1" applyFont="1" applyFill="1" applyAlignment="1">
      <alignment horizontal="right" vertical="center" wrapText="1"/>
    </xf>
    <xf numFmtId="172" fontId="98" fillId="28" borderId="0" xfId="0" applyNumberFormat="1" applyFont="1" applyFill="1" applyAlignment="1">
      <alignment horizontal="right" vertical="center" wrapText="1"/>
    </xf>
    <xf numFmtId="172" fontId="98" fillId="0" borderId="59" xfId="0" applyNumberFormat="1" applyFont="1" applyBorder="1" applyAlignment="1">
      <alignment horizontal="right" vertical="center" wrapText="1"/>
    </xf>
    <xf numFmtId="172" fontId="78" fillId="0" borderId="19" xfId="0" applyNumberFormat="1" applyFont="1" applyBorder="1" applyAlignment="1">
      <alignment horizontal="right" vertical="center" wrapText="1"/>
    </xf>
    <xf numFmtId="172" fontId="98" fillId="0" borderId="0" xfId="0" applyNumberFormat="1" applyFont="1" applyAlignment="1">
      <alignment horizontal="right" vertical="center" wrapText="1"/>
    </xf>
    <xf numFmtId="0" fontId="98" fillId="29" borderId="0" xfId="0" applyFont="1" applyFill="1" applyAlignment="1">
      <alignment horizontal="left" wrapText="1" indent="2"/>
    </xf>
    <xf numFmtId="180" fontId="98" fillId="29" borderId="0" xfId="0" applyNumberFormat="1" applyFont="1" applyFill="1" applyAlignment="1">
      <alignment wrapText="1"/>
    </xf>
    <xf numFmtId="180" fontId="98" fillId="28" borderId="0" xfId="0" applyNumberFormat="1" applyFont="1" applyFill="1" applyAlignment="1">
      <alignment wrapText="1"/>
    </xf>
    <xf numFmtId="0" fontId="65" fillId="34" borderId="36" xfId="0" applyFont="1" applyFill="1" applyBorder="1" applyAlignment="1">
      <alignment wrapText="1"/>
    </xf>
    <xf numFmtId="0" fontId="65" fillId="34" borderId="37" xfId="0" applyFont="1" applyFill="1" applyBorder="1" applyAlignment="1">
      <alignment wrapText="1"/>
    </xf>
    <xf numFmtId="0" fontId="6" fillId="0" borderId="0" xfId="72" applyFont="1"/>
    <xf numFmtId="0" fontId="60" fillId="34" borderId="0" xfId="0" applyFont="1" applyFill="1" applyAlignment="1">
      <alignment horizontal="left" wrapText="1"/>
    </xf>
    <xf numFmtId="167" fontId="29" fillId="0" borderId="0" xfId="0" applyNumberFormat="1" applyFont="1"/>
    <xf numFmtId="194" fontId="123" fillId="0" borderId="19" xfId="0" applyNumberFormat="1" applyFont="1" applyBorder="1" applyAlignment="1">
      <alignment horizontal="right" vertical="center" wrapText="1"/>
    </xf>
    <xf numFmtId="194" fontId="94" fillId="0" borderId="0" xfId="0" applyNumberFormat="1" applyFont="1" applyAlignment="1">
      <alignment horizontal="right" vertical="center" wrapText="1"/>
    </xf>
    <xf numFmtId="194" fontId="94" fillId="0" borderId="19" xfId="0" applyNumberFormat="1" applyFont="1" applyBorder="1" applyAlignment="1">
      <alignment horizontal="right" vertical="center" wrapText="1"/>
    </xf>
    <xf numFmtId="194" fontId="76" fillId="0" borderId="19" xfId="0" applyNumberFormat="1" applyFont="1" applyBorder="1" applyAlignment="1">
      <alignment horizontal="right" vertical="center" wrapText="1"/>
    </xf>
    <xf numFmtId="0" fontId="95" fillId="29" borderId="0" xfId="0" applyFont="1" applyFill="1" applyAlignment="1">
      <alignment vertical="center" wrapText="1"/>
    </xf>
    <xf numFmtId="0" fontId="93" fillId="29" borderId="0" xfId="0" applyFont="1" applyFill="1" applyAlignment="1">
      <alignment horizontal="left" vertical="center" wrapText="1" indent="2"/>
    </xf>
    <xf numFmtId="194" fontId="93" fillId="33" borderId="0" xfId="0" applyNumberFormat="1" applyFont="1" applyFill="1" applyAlignment="1">
      <alignment horizontal="right" vertical="center" wrapText="1"/>
    </xf>
    <xf numFmtId="194" fontId="93" fillId="0" borderId="0" xfId="0" applyNumberFormat="1" applyFont="1" applyAlignment="1">
      <alignment horizontal="right" vertical="center" wrapText="1"/>
    </xf>
    <xf numFmtId="192" fontId="93" fillId="0" borderId="0" xfId="0" applyNumberFormat="1" applyFont="1" applyAlignment="1">
      <alignment horizontal="right" vertical="center" wrapText="1"/>
    </xf>
    <xf numFmtId="192" fontId="94" fillId="18" borderId="0" xfId="0" applyNumberFormat="1" applyFont="1" applyFill="1" applyAlignment="1">
      <alignment horizontal="right" vertical="center" wrapText="1"/>
    </xf>
    <xf numFmtId="192" fontId="76" fillId="18" borderId="0" xfId="0" applyNumberFormat="1" applyFont="1" applyFill="1" applyAlignment="1">
      <alignment horizontal="right" vertical="center" wrapText="1"/>
    </xf>
    <xf numFmtId="192" fontId="94" fillId="0" borderId="0" xfId="0" applyNumberFormat="1" applyFont="1" applyAlignment="1">
      <alignment horizontal="right" vertical="center" wrapText="1"/>
    </xf>
    <xf numFmtId="192" fontId="76" fillId="0" borderId="0" xfId="0" applyNumberFormat="1" applyFont="1" applyAlignment="1">
      <alignment horizontal="right" vertical="center" wrapText="1"/>
    </xf>
    <xf numFmtId="0" fontId="94" fillId="0" borderId="19" xfId="0" applyFont="1" applyBorder="1" applyAlignment="1">
      <alignment horizontal="right" vertical="center" wrapText="1"/>
    </xf>
    <xf numFmtId="192" fontId="94" fillId="0" borderId="19" xfId="0" applyNumberFormat="1" applyFont="1" applyBorder="1" applyAlignment="1">
      <alignment horizontal="right" vertical="center" wrapText="1"/>
    </xf>
    <xf numFmtId="192" fontId="123" fillId="0" borderId="19" xfId="0" applyNumberFormat="1" applyFont="1" applyBorder="1" applyAlignment="1">
      <alignment horizontal="right" vertical="center" wrapText="1"/>
    </xf>
    <xf numFmtId="0" fontId="94" fillId="29" borderId="0" xfId="0" applyFont="1" applyFill="1" applyAlignment="1">
      <alignment horizontal="right" vertical="center" wrapText="1"/>
    </xf>
    <xf numFmtId="0" fontId="94" fillId="0" borderId="0" xfId="0" applyFont="1" applyAlignment="1">
      <alignment horizontal="right" vertical="center" wrapText="1"/>
    </xf>
    <xf numFmtId="176" fontId="94" fillId="0" borderId="0" xfId="0" applyNumberFormat="1" applyFont="1" applyAlignment="1">
      <alignment horizontal="right" vertical="center" wrapText="1"/>
    </xf>
    <xf numFmtId="179" fontId="94" fillId="0" borderId="19" xfId="0" applyNumberFormat="1" applyFont="1" applyBorder="1" applyAlignment="1">
      <alignment horizontal="right" vertical="center" wrapText="1"/>
    </xf>
    <xf numFmtId="194" fontId="78" fillId="0" borderId="0" xfId="0" applyNumberFormat="1" applyFont="1" applyAlignment="1">
      <alignment wrapText="1"/>
    </xf>
    <xf numFmtId="194" fontId="98" fillId="0" borderId="19" xfId="0" applyNumberFormat="1" applyFont="1" applyBorder="1" applyAlignment="1">
      <alignment wrapText="1"/>
    </xf>
    <xf numFmtId="194" fontId="78" fillId="0" borderId="19" xfId="0" applyNumberFormat="1" applyFont="1" applyBorder="1" applyAlignment="1">
      <alignment wrapText="1"/>
    </xf>
    <xf numFmtId="194" fontId="83" fillId="0" borderId="19" xfId="0" applyNumberFormat="1" applyFont="1" applyBorder="1" applyAlignment="1">
      <alignment wrapText="1"/>
    </xf>
    <xf numFmtId="194" fontId="78" fillId="0" borderId="0" xfId="0" applyNumberFormat="1" applyFont="1" applyAlignment="1">
      <alignment vertical="center" wrapText="1"/>
    </xf>
    <xf numFmtId="194" fontId="78" fillId="0" borderId="19" xfId="0" applyNumberFormat="1" applyFont="1" applyBorder="1" applyAlignment="1">
      <alignment vertical="center" wrapText="1"/>
    </xf>
    <xf numFmtId="194" fontId="98" fillId="0" borderId="19" xfId="0" applyNumberFormat="1" applyFont="1" applyBorder="1" applyAlignment="1">
      <alignment vertical="center" wrapText="1"/>
    </xf>
    <xf numFmtId="192" fontId="83" fillId="29" borderId="0" xfId="0" applyNumberFormat="1" applyFont="1" applyFill="1" applyAlignment="1">
      <alignment wrapText="1"/>
    </xf>
    <xf numFmtId="176" fontId="78" fillId="0" borderId="0" xfId="0" applyNumberFormat="1" applyFont="1" applyAlignment="1">
      <alignment wrapText="1"/>
    </xf>
    <xf numFmtId="195" fontId="78" fillId="0" borderId="0" xfId="0" applyNumberFormat="1" applyFont="1" applyAlignment="1">
      <alignment vertical="center" wrapText="1"/>
    </xf>
    <xf numFmtId="184" fontId="78" fillId="33" borderId="0" xfId="0" applyNumberFormat="1" applyFont="1" applyFill="1" applyAlignment="1">
      <alignment wrapText="1"/>
    </xf>
    <xf numFmtId="184" fontId="78" fillId="0" borderId="0" xfId="0" applyNumberFormat="1" applyFont="1" applyAlignment="1">
      <alignment wrapText="1"/>
    </xf>
    <xf numFmtId="167" fontId="89" fillId="0" borderId="0" xfId="0" applyNumberFormat="1" applyFont="1" applyAlignment="1">
      <alignment horizontal="left" vertical="top"/>
    </xf>
    <xf numFmtId="172" fontId="98" fillId="0" borderId="63" xfId="56" applyNumberFormat="1" applyFont="1" applyBorder="1" applyAlignment="1">
      <alignment horizontal="right" wrapText="1"/>
    </xf>
    <xf numFmtId="182" fontId="81" fillId="0" borderId="19" xfId="56" applyNumberFormat="1" applyFont="1" applyBorder="1" applyAlignment="1">
      <alignment horizontal="right" wrapText="1"/>
    </xf>
    <xf numFmtId="172" fontId="78" fillId="33" borderId="0" xfId="56" applyNumberFormat="1" applyFont="1" applyFill="1" applyAlignment="1">
      <alignment horizontal="right" vertical="center" wrapText="1"/>
    </xf>
    <xf numFmtId="172" fontId="78" fillId="0" borderId="0" xfId="56" applyNumberFormat="1" applyFont="1" applyAlignment="1">
      <alignment horizontal="right" vertical="center" wrapText="1"/>
    </xf>
    <xf numFmtId="182" fontId="78" fillId="0" borderId="0" xfId="56" applyNumberFormat="1" applyFont="1" applyAlignment="1">
      <alignment horizontal="right" vertical="center" wrapText="1"/>
    </xf>
    <xf numFmtId="172" fontId="78" fillId="0" borderId="0" xfId="56" applyNumberFormat="1" applyFont="1" applyAlignment="1">
      <alignment horizontal="right" wrapText="1"/>
    </xf>
    <xf numFmtId="182" fontId="78" fillId="0" borderId="0" xfId="56" applyNumberFormat="1" applyFont="1" applyAlignment="1">
      <alignment horizontal="right" wrapText="1"/>
    </xf>
    <xf numFmtId="172" fontId="78" fillId="0" borderId="19" xfId="56" applyNumberFormat="1" applyFont="1" applyBorder="1" applyAlignment="1">
      <alignment horizontal="right" wrapText="1"/>
    </xf>
    <xf numFmtId="182" fontId="85" fillId="0" borderId="19" xfId="56" applyNumberFormat="1" applyFont="1" applyBorder="1" applyAlignment="1">
      <alignment horizontal="right" wrapText="1"/>
    </xf>
    <xf numFmtId="172" fontId="98" fillId="0" borderId="19" xfId="56" applyNumberFormat="1" applyFont="1" applyBorder="1" applyAlignment="1">
      <alignment horizontal="right" wrapText="1"/>
    </xf>
    <xf numFmtId="182" fontId="98" fillId="0" borderId="19" xfId="56" applyNumberFormat="1" applyFont="1" applyBorder="1" applyAlignment="1">
      <alignment horizontal="right" wrapText="1"/>
    </xf>
    <xf numFmtId="182" fontId="78" fillId="0" borderId="19" xfId="56" applyNumberFormat="1" applyFont="1" applyBorder="1" applyAlignment="1">
      <alignment horizontal="right" wrapText="1"/>
    </xf>
    <xf numFmtId="172" fontId="79" fillId="0" borderId="0" xfId="56" applyNumberFormat="1" applyFont="1" applyAlignment="1">
      <alignment horizontal="right" wrapText="1"/>
    </xf>
    <xf numFmtId="172" fontId="85" fillId="0" borderId="0" xfId="56" applyNumberFormat="1" applyFont="1" applyAlignment="1">
      <alignment horizontal="right" wrapText="1"/>
    </xf>
    <xf numFmtId="172" fontId="79" fillId="0" borderId="19" xfId="56" applyNumberFormat="1" applyFont="1" applyBorder="1" applyAlignment="1">
      <alignment horizontal="right" wrapText="1"/>
    </xf>
    <xf numFmtId="172" fontId="85" fillId="0" borderId="19" xfId="56" applyNumberFormat="1" applyFont="1" applyBorder="1" applyAlignment="1">
      <alignment horizontal="right" wrapText="1"/>
    </xf>
    <xf numFmtId="0" fontId="77" fillId="34" borderId="0" xfId="56" applyFont="1" applyFill="1" applyAlignment="1">
      <alignment horizontal="left" wrapText="1" indent="2"/>
    </xf>
    <xf numFmtId="172" fontId="77" fillId="34" borderId="0" xfId="56" applyNumberFormat="1" applyFont="1" applyFill="1" applyAlignment="1">
      <alignment horizontal="right" wrapText="1"/>
    </xf>
    <xf numFmtId="182" fontId="77" fillId="34" borderId="0" xfId="56" applyNumberFormat="1" applyFont="1" applyFill="1" applyAlignment="1">
      <alignment horizontal="right" wrapText="1"/>
    </xf>
    <xf numFmtId="172" fontId="87" fillId="33" borderId="0" xfId="56" applyNumberFormat="1" applyFont="1" applyFill="1" applyAlignment="1">
      <alignment horizontal="right" wrapText="1"/>
    </xf>
    <xf numFmtId="182" fontId="85" fillId="0" borderId="0" xfId="56" applyNumberFormat="1" applyFont="1" applyAlignment="1">
      <alignment horizontal="right" wrapText="1"/>
    </xf>
    <xf numFmtId="167" fontId="92" fillId="0" borderId="0" xfId="0" applyNumberFormat="1" applyFont="1" applyAlignment="1">
      <alignment horizontal="left"/>
    </xf>
    <xf numFmtId="172" fontId="123" fillId="0" borderId="19" xfId="0" applyNumberFormat="1" applyFont="1" applyBorder="1" applyAlignment="1">
      <alignment horizontal="right" vertical="center" wrapText="1"/>
    </xf>
    <xf numFmtId="182" fontId="103" fillId="29" borderId="0" xfId="0" applyNumberFormat="1" applyFont="1" applyFill="1" applyAlignment="1">
      <alignment horizontal="right" vertical="center" wrapText="1"/>
    </xf>
    <xf numFmtId="182" fontId="94" fillId="0" borderId="0" xfId="0" applyNumberFormat="1" applyFont="1" applyAlignment="1">
      <alignment horizontal="right" vertical="center" wrapText="1"/>
    </xf>
    <xf numFmtId="172" fontId="94" fillId="0" borderId="19" xfId="0" applyNumberFormat="1" applyFont="1" applyBorder="1" applyAlignment="1">
      <alignment horizontal="right" vertical="center" wrapText="1"/>
    </xf>
    <xf numFmtId="182" fontId="76" fillId="0" borderId="19" xfId="0" applyNumberFormat="1" applyFont="1" applyBorder="1" applyAlignment="1">
      <alignment horizontal="right" vertical="center" wrapText="1"/>
    </xf>
    <xf numFmtId="182" fontId="123" fillId="0" borderId="19" xfId="0" applyNumberFormat="1" applyFont="1" applyBorder="1" applyAlignment="1">
      <alignment horizontal="right" vertical="center" wrapText="1"/>
    </xf>
    <xf numFmtId="172" fontId="76" fillId="33" borderId="19" xfId="0" applyNumberFormat="1" applyFont="1" applyFill="1" applyBorder="1" applyAlignment="1">
      <alignment horizontal="right" vertical="center" wrapText="1"/>
    </xf>
    <xf numFmtId="172" fontId="76" fillId="0" borderId="19" xfId="0" applyNumberFormat="1" applyFont="1" applyBorder="1" applyAlignment="1">
      <alignment horizontal="right" vertical="center" wrapText="1"/>
    </xf>
    <xf numFmtId="182" fontId="76" fillId="0" borderId="0" xfId="0" applyNumberFormat="1" applyFont="1" applyAlignment="1">
      <alignment horizontal="right" vertical="center" wrapText="1"/>
    </xf>
    <xf numFmtId="182" fontId="103" fillId="0" borderId="19" xfId="0" applyNumberFormat="1" applyFont="1" applyBorder="1" applyAlignment="1">
      <alignment horizontal="right" vertical="center" wrapText="1"/>
    </xf>
    <xf numFmtId="182" fontId="94" fillId="0" borderId="19" xfId="0" applyNumberFormat="1" applyFont="1" applyBorder="1" applyAlignment="1">
      <alignment horizontal="right" vertical="center" wrapText="1"/>
    </xf>
    <xf numFmtId="172" fontId="103" fillId="0" borderId="19" xfId="0" applyNumberFormat="1" applyFont="1" applyBorder="1" applyAlignment="1">
      <alignment horizontal="right" vertical="center" wrapText="1"/>
    </xf>
    <xf numFmtId="192" fontId="103" fillId="18" borderId="0" xfId="0" applyNumberFormat="1" applyFont="1" applyFill="1" applyAlignment="1">
      <alignment horizontal="right" vertical="center" wrapText="1"/>
    </xf>
    <xf numFmtId="192" fontId="103" fillId="0" borderId="0" xfId="0" applyNumberFormat="1" applyFont="1" applyAlignment="1">
      <alignment horizontal="right" vertical="center" wrapText="1"/>
    </xf>
    <xf numFmtId="196" fontId="76" fillId="0" borderId="0" xfId="151" applyNumberFormat="1" applyFont="1" applyFill="1" applyBorder="1" applyAlignment="1">
      <alignment horizontal="right" vertical="center" wrapText="1"/>
    </xf>
    <xf numFmtId="172" fontId="94" fillId="0" borderId="0" xfId="0" applyNumberFormat="1" applyFont="1" applyAlignment="1">
      <alignment horizontal="right" wrapText="1"/>
    </xf>
    <xf numFmtId="0" fontId="78" fillId="29" borderId="0" xfId="0" applyFont="1" applyFill="1" applyAlignment="1">
      <alignment horizontal="left" wrapText="1" indent="5"/>
    </xf>
    <xf numFmtId="172" fontId="123" fillId="0" borderId="60" xfId="0" applyNumberFormat="1" applyFont="1" applyBorder="1" applyAlignment="1">
      <alignment horizontal="right" wrapText="1"/>
    </xf>
    <xf numFmtId="172" fontId="93" fillId="0" borderId="60" xfId="0" applyNumberFormat="1" applyFont="1" applyBorder="1" applyAlignment="1">
      <alignment horizontal="right" wrapText="1"/>
    </xf>
    <xf numFmtId="172" fontId="94" fillId="0" borderId="60" xfId="0" applyNumberFormat="1" applyFont="1" applyBorder="1" applyAlignment="1">
      <alignment horizontal="right" wrapText="1"/>
    </xf>
    <xf numFmtId="0" fontId="94" fillId="29" borderId="0" xfId="0" applyFont="1" applyFill="1" applyAlignment="1">
      <alignment horizontal="right" wrapText="1"/>
    </xf>
    <xf numFmtId="194" fontId="98" fillId="0" borderId="60" xfId="0" applyNumberFormat="1" applyFont="1" applyBorder="1" applyAlignment="1">
      <alignment vertical="center" wrapText="1"/>
    </xf>
    <xf numFmtId="0" fontId="94" fillId="0" borderId="0" xfId="0" applyFont="1" applyAlignment="1">
      <alignment horizontal="right" wrapText="1"/>
    </xf>
    <xf numFmtId="176" fontId="94" fillId="0" borderId="0" xfId="0" applyNumberFormat="1" applyFont="1" applyAlignment="1">
      <alignment horizontal="right" wrapText="1"/>
    </xf>
    <xf numFmtId="3" fontId="94" fillId="0" borderId="0" xfId="0" applyNumberFormat="1" applyFont="1" applyAlignment="1">
      <alignment horizontal="right" wrapText="1"/>
    </xf>
    <xf numFmtId="184" fontId="94" fillId="0" borderId="9" xfId="0" applyNumberFormat="1" applyFont="1" applyBorder="1" applyAlignment="1">
      <alignment horizontal="right" wrapText="1"/>
    </xf>
    <xf numFmtId="189" fontId="76" fillId="29" borderId="9" xfId="0" applyNumberFormat="1" applyFont="1" applyFill="1" applyBorder="1" applyAlignment="1">
      <alignment horizontal="right" wrapText="1"/>
    </xf>
    <xf numFmtId="167" fontId="76" fillId="0" borderId="0" xfId="0" applyNumberFormat="1" applyFont="1" applyAlignment="1">
      <alignment vertical="center"/>
    </xf>
    <xf numFmtId="172" fontId="98" fillId="0" borderId="63" xfId="0" applyNumberFormat="1" applyFont="1" applyBorder="1" applyAlignment="1">
      <alignment horizontal="right" wrapText="1"/>
    </xf>
    <xf numFmtId="172" fontId="85" fillId="0" borderId="0" xfId="0" applyNumberFormat="1" applyFont="1" applyAlignment="1">
      <alignment horizontal="right" wrapText="1"/>
    </xf>
    <xf numFmtId="172" fontId="79" fillId="0" borderId="0" xfId="0" applyNumberFormat="1" applyFont="1" applyAlignment="1">
      <alignment horizontal="right" wrapText="1"/>
    </xf>
    <xf numFmtId="172" fontId="85" fillId="0" borderId="19" xfId="0" applyNumberFormat="1" applyFont="1" applyBorder="1" applyAlignment="1">
      <alignment horizontal="right" wrapText="1"/>
    </xf>
    <xf numFmtId="172" fontId="79" fillId="0" borderId="19" xfId="0" applyNumberFormat="1" applyFont="1" applyBorder="1" applyAlignment="1">
      <alignment horizontal="right" wrapText="1"/>
    </xf>
    <xf numFmtId="172" fontId="98" fillId="0" borderId="19" xfId="0" applyNumberFormat="1" applyFont="1" applyBorder="1" applyAlignment="1">
      <alignment horizontal="right" wrapText="1"/>
    </xf>
    <xf numFmtId="182" fontId="77" fillId="34" borderId="0" xfId="0" applyNumberFormat="1" applyFont="1" applyFill="1" applyAlignment="1">
      <alignment horizontal="right" wrapText="1"/>
    </xf>
    <xf numFmtId="0" fontId="77" fillId="34" borderId="0" xfId="0" applyFont="1" applyFill="1" applyAlignment="1">
      <alignment horizontal="right" vertical="center" wrapText="1"/>
    </xf>
    <xf numFmtId="180" fontId="98" fillId="29" borderId="0" xfId="0" applyNumberFormat="1" applyFont="1" applyFill="1" applyAlignment="1">
      <alignment horizontal="right" vertical="center" wrapText="1"/>
    </xf>
    <xf numFmtId="0" fontId="0" fillId="18" borderId="51" xfId="0" applyFill="1" applyBorder="1"/>
    <xf numFmtId="0" fontId="0" fillId="18" borderId="52" xfId="0" applyFill="1" applyBorder="1"/>
    <xf numFmtId="0" fontId="0" fillId="18" borderId="53" xfId="0" applyFill="1" applyBorder="1"/>
    <xf numFmtId="0" fontId="108" fillId="18" borderId="0" xfId="0" applyFont="1" applyFill="1"/>
    <xf numFmtId="0" fontId="107" fillId="18" borderId="0" xfId="0" applyFont="1" applyFill="1"/>
    <xf numFmtId="0" fontId="0" fillId="18" borderId="54" xfId="0" applyFill="1" applyBorder="1"/>
    <xf numFmtId="0" fontId="115" fillId="18" borderId="0" xfId="0" applyFont="1" applyFill="1" applyAlignment="1">
      <alignment horizontal="left"/>
    </xf>
    <xf numFmtId="0" fontId="34" fillId="18" borderId="0" xfId="0" applyFont="1" applyFill="1" applyAlignment="1">
      <alignment horizontal="left"/>
    </xf>
    <xf numFmtId="0" fontId="0" fillId="18" borderId="55" xfId="0" applyFill="1" applyBorder="1"/>
    <xf numFmtId="0" fontId="37" fillId="18" borderId="0" xfId="102" applyFill="1" applyBorder="1" applyAlignment="1" applyProtection="1">
      <alignment horizontal="left"/>
    </xf>
    <xf numFmtId="0" fontId="34" fillId="18" borderId="0" xfId="0" quotePrefix="1" applyFont="1" applyFill="1" applyAlignment="1">
      <alignment horizontal="left"/>
    </xf>
    <xf numFmtId="0" fontId="106" fillId="18" borderId="0" xfId="0" applyFont="1" applyFill="1"/>
    <xf numFmtId="0" fontId="113" fillId="34" borderId="0" xfId="0" applyFont="1" applyFill="1" applyAlignment="1">
      <alignment vertical="center"/>
    </xf>
    <xf numFmtId="0" fontId="114" fillId="35" borderId="0" xfId="0" applyFont="1" applyFill="1" applyAlignment="1">
      <alignment vertical="center"/>
    </xf>
    <xf numFmtId="0" fontId="113" fillId="18" borderId="0" xfId="0" applyFont="1" applyFill="1" applyAlignment="1">
      <alignment vertical="center"/>
    </xf>
    <xf numFmtId="0" fontId="113" fillId="34" borderId="0" xfId="0" applyFont="1" applyFill="1" applyAlignment="1">
      <alignment horizontal="left" vertical="center" indent="1"/>
    </xf>
    <xf numFmtId="0" fontId="113" fillId="35" borderId="0" xfId="0" applyFont="1" applyFill="1" applyAlignment="1">
      <alignment horizontal="left" vertical="center" indent="1"/>
    </xf>
    <xf numFmtId="0" fontId="100" fillId="18" borderId="0" xfId="0" applyFont="1" applyFill="1"/>
    <xf numFmtId="0" fontId="100" fillId="18" borderId="0" xfId="0" applyFont="1" applyFill="1" applyAlignment="1">
      <alignment horizontal="left" indent="1"/>
    </xf>
    <xf numFmtId="0" fontId="76" fillId="18" borderId="0" xfId="0" applyFont="1" applyFill="1"/>
    <xf numFmtId="0" fontId="76" fillId="18" borderId="0" xfId="0" applyFont="1" applyFill="1" applyAlignment="1">
      <alignment horizontal="left" indent="1"/>
    </xf>
    <xf numFmtId="0" fontId="37" fillId="18" borderId="0" xfId="102" applyFill="1" applyAlignment="1" applyProtection="1">
      <alignment horizontal="center"/>
    </xf>
    <xf numFmtId="0" fontId="110" fillId="18" borderId="0" xfId="0" applyFont="1" applyFill="1"/>
    <xf numFmtId="0" fontId="138" fillId="18" borderId="0" xfId="0" applyFont="1" applyFill="1"/>
    <xf numFmtId="0" fontId="111" fillId="18" borderId="0" xfId="0" applyFont="1" applyFill="1"/>
    <xf numFmtId="0" fontId="0" fillId="36" borderId="0" xfId="0" applyFill="1"/>
    <xf numFmtId="0" fontId="83" fillId="29" borderId="0" xfId="0" applyFont="1" applyFill="1" applyAlignment="1">
      <alignment horizontal="left" wrapText="1" indent="2"/>
    </xf>
    <xf numFmtId="0" fontId="55" fillId="34" borderId="0" xfId="160" applyFont="1" applyFill="1"/>
    <xf numFmtId="0" fontId="55" fillId="34" borderId="0" xfId="160" applyFont="1" applyFill="1" applyAlignment="1">
      <alignment horizontal="center"/>
    </xf>
    <xf numFmtId="0" fontId="83" fillId="29" borderId="0" xfId="160" applyFont="1" applyFill="1" applyAlignment="1">
      <alignment wrapText="1"/>
    </xf>
    <xf numFmtId="0" fontId="145" fillId="0" borderId="0" xfId="160" applyFont="1" applyAlignment="1">
      <alignment vertical="center"/>
    </xf>
    <xf numFmtId="0" fontId="145" fillId="0" borderId="0" xfId="160" applyFont="1" applyAlignment="1">
      <alignment vertical="center" wrapText="1"/>
    </xf>
    <xf numFmtId="0" fontId="145" fillId="0" borderId="0" xfId="160" applyFont="1" applyAlignment="1">
      <alignment horizontal="center" vertical="center"/>
    </xf>
    <xf numFmtId="3" fontId="146" fillId="18" borderId="0" xfId="160" applyNumberFormat="1" applyFont="1" applyFill="1" applyAlignment="1">
      <alignment horizontal="center" vertical="center" wrapText="1"/>
    </xf>
    <xf numFmtId="3" fontId="146" fillId="0" borderId="0" xfId="160" applyNumberFormat="1" applyFont="1" applyAlignment="1">
      <alignment horizontal="center" vertical="center" wrapText="1"/>
    </xf>
    <xf numFmtId="0" fontId="147" fillId="0" borderId="0" xfId="160" applyFont="1" applyAlignment="1">
      <alignment vertical="center" wrapText="1"/>
    </xf>
    <xf numFmtId="0" fontId="148" fillId="0" borderId="0" xfId="160" applyFont="1" applyAlignment="1">
      <alignment vertical="center" wrapText="1"/>
    </xf>
    <xf numFmtId="0" fontId="61" fillId="0" borderId="0" xfId="160" applyFont="1" applyAlignment="1">
      <alignment vertical="center"/>
    </xf>
    <xf numFmtId="0" fontId="149" fillId="0" borderId="10" xfId="160" applyFont="1" applyBorder="1" applyAlignment="1">
      <alignment horizontal="left" vertical="center" wrapText="1"/>
    </xf>
    <xf numFmtId="0" fontId="61" fillId="0" borderId="0" xfId="160" applyFont="1" applyAlignment="1">
      <alignment horizontal="center" vertical="center"/>
    </xf>
    <xf numFmtId="3" fontId="149" fillId="33" borderId="60" xfId="160" applyNumberFormat="1" applyFont="1" applyFill="1" applyBorder="1" applyAlignment="1">
      <alignment horizontal="center" vertical="center" wrapText="1"/>
    </xf>
    <xf numFmtId="3" fontId="149" fillId="0" borderId="60" xfId="160" applyNumberFormat="1" applyFont="1" applyBorder="1" applyAlignment="1">
      <alignment horizontal="center" vertical="center" wrapText="1"/>
    </xf>
    <xf numFmtId="199" fontId="149" fillId="0" borderId="60" xfId="160" applyNumberFormat="1" applyFont="1" applyBorder="1" applyAlignment="1">
      <alignment horizontal="center" vertical="center" wrapText="1"/>
    </xf>
    <xf numFmtId="0" fontId="61" fillId="0" borderId="0" xfId="160" applyFont="1" applyAlignment="1">
      <alignment horizontal="left" vertical="center" wrapText="1"/>
    </xf>
    <xf numFmtId="3" fontId="94" fillId="33" borderId="0" xfId="160" applyNumberFormat="1" applyFont="1" applyFill="1" applyAlignment="1">
      <alignment horizontal="center" vertical="center" wrapText="1"/>
    </xf>
    <xf numFmtId="3" fontId="94" fillId="0" borderId="0" xfId="160" applyNumberFormat="1" applyFont="1" applyAlignment="1">
      <alignment horizontal="center" vertical="center" wrapText="1"/>
    </xf>
    <xf numFmtId="199" fontId="94" fillId="0" borderId="0" xfId="161" applyNumberFormat="1" applyFont="1" applyBorder="1" applyAlignment="1">
      <alignment horizontal="center" vertical="center" wrapText="1"/>
    </xf>
    <xf numFmtId="0" fontId="61" fillId="0" borderId="67" xfId="160" applyFont="1" applyBorder="1" applyAlignment="1">
      <alignment horizontal="left" vertical="center" wrapText="1" indent="1"/>
    </xf>
    <xf numFmtId="3" fontId="94" fillId="33" borderId="67" xfId="160" applyNumberFormat="1" applyFont="1" applyFill="1" applyBorder="1" applyAlignment="1">
      <alignment horizontal="center" vertical="center" wrapText="1"/>
    </xf>
    <xf numFmtId="3" fontId="94" fillId="0" borderId="67" xfId="160" applyNumberFormat="1" applyFont="1" applyBorder="1" applyAlignment="1">
      <alignment horizontal="center" vertical="center" wrapText="1"/>
    </xf>
    <xf numFmtId="199" fontId="94" fillId="0" borderId="67" xfId="161" applyNumberFormat="1" applyFont="1" applyBorder="1" applyAlignment="1">
      <alignment horizontal="center" vertical="center" wrapText="1"/>
    </xf>
    <xf numFmtId="3" fontId="94" fillId="33" borderId="68" xfId="160" applyNumberFormat="1" applyFont="1" applyFill="1" applyBorder="1" applyAlignment="1">
      <alignment horizontal="center" vertical="center" wrapText="1"/>
    </xf>
    <xf numFmtId="3" fontId="94" fillId="0" borderId="68" xfId="160" applyNumberFormat="1" applyFont="1" applyBorder="1" applyAlignment="1">
      <alignment horizontal="center" vertical="center" wrapText="1"/>
    </xf>
    <xf numFmtId="0" fontId="61" fillId="0" borderId="0" xfId="160" applyFont="1" applyAlignment="1">
      <alignment horizontal="left" vertical="center" wrapText="1" indent="1"/>
    </xf>
    <xf numFmtId="0" fontId="61" fillId="0" borderId="69" xfId="160" applyFont="1" applyBorder="1" applyAlignment="1">
      <alignment horizontal="left" vertical="center" wrapText="1" indent="1"/>
    </xf>
    <xf numFmtId="0" fontId="61" fillId="0" borderId="0" xfId="160" applyFont="1" applyAlignment="1">
      <alignment vertical="center" wrapText="1"/>
    </xf>
    <xf numFmtId="0" fontId="103" fillId="34" borderId="0" xfId="160" applyFont="1" applyFill="1" applyAlignment="1">
      <alignment horizontal="center" vertical="center"/>
    </xf>
    <xf numFmtId="3" fontId="104" fillId="34" borderId="0" xfId="160" quotePrefix="1" applyNumberFormat="1" applyFont="1" applyFill="1" applyAlignment="1">
      <alignment horizontal="center" vertical="center" wrapText="1"/>
    </xf>
    <xf numFmtId="199" fontId="104" fillId="34" borderId="0" xfId="160" quotePrefix="1" applyNumberFormat="1" applyFont="1" applyFill="1" applyAlignment="1">
      <alignment horizontal="center" vertical="center" wrapText="1"/>
    </xf>
    <xf numFmtId="0" fontId="103" fillId="0" borderId="0" xfId="160" applyFont="1" applyAlignment="1">
      <alignment vertical="center"/>
    </xf>
    <xf numFmtId="0" fontId="150" fillId="0" borderId="0" xfId="160" quotePrefix="1" applyFont="1" applyAlignment="1">
      <alignment horizontal="left" vertical="center" wrapText="1" indent="1"/>
    </xf>
    <xf numFmtId="0" fontId="150" fillId="0" borderId="0" xfId="160" applyFont="1" applyAlignment="1">
      <alignment horizontal="center" vertical="center"/>
    </xf>
    <xf numFmtId="3" fontId="150" fillId="33" borderId="0" xfId="160" quotePrefix="1" applyNumberFormat="1" applyFont="1" applyFill="1" applyAlignment="1">
      <alignment horizontal="center" vertical="center" wrapText="1"/>
    </xf>
    <xf numFmtId="3" fontId="150" fillId="0" borderId="0" xfId="160" quotePrefix="1" applyNumberFormat="1" applyFont="1" applyAlignment="1">
      <alignment horizontal="center" vertical="center" wrapText="1"/>
    </xf>
    <xf numFmtId="199" fontId="150" fillId="0" borderId="0" xfId="161" quotePrefix="1" applyNumberFormat="1" applyFont="1" applyFill="1" applyBorder="1" applyAlignment="1">
      <alignment horizontal="center" vertical="center" wrapText="1"/>
    </xf>
    <xf numFmtId="3" fontId="61" fillId="0" borderId="0" xfId="160" applyNumberFormat="1" applyFont="1" applyAlignment="1">
      <alignment horizontal="center" vertical="center"/>
    </xf>
    <xf numFmtId="196" fontId="61" fillId="0" borderId="0" xfId="161" applyNumberFormat="1" applyFont="1" applyAlignment="1">
      <alignment horizontal="center" vertical="center"/>
    </xf>
    <xf numFmtId="0" fontId="151" fillId="29" borderId="0" xfId="160" applyFont="1" applyFill="1" applyAlignment="1">
      <alignment horizontal="center" vertical="center" wrapText="1"/>
    </xf>
    <xf numFmtId="196" fontId="94" fillId="0" borderId="0" xfId="161" applyNumberFormat="1" applyFont="1" applyAlignment="1">
      <alignment horizontal="center" vertical="center" wrapText="1"/>
    </xf>
    <xf numFmtId="199" fontId="149" fillId="0" borderId="60" xfId="161" applyNumberFormat="1" applyFont="1" applyFill="1" applyBorder="1" applyAlignment="1">
      <alignment horizontal="center" vertical="center" wrapText="1"/>
    </xf>
    <xf numFmtId="199" fontId="94" fillId="0" borderId="0" xfId="161" applyNumberFormat="1" applyFont="1" applyFill="1" applyBorder="1" applyAlignment="1">
      <alignment horizontal="center" vertical="center" wrapText="1"/>
    </xf>
    <xf numFmtId="0" fontId="61" fillId="0" borderId="0" xfId="160" applyFont="1" applyAlignment="1">
      <alignment horizontal="left" vertical="center" wrapText="1" indent="2"/>
    </xf>
    <xf numFmtId="3" fontId="151" fillId="33" borderId="60" xfId="160" applyNumberFormat="1" applyFont="1" applyFill="1" applyBorder="1" applyAlignment="1">
      <alignment horizontal="center" vertical="center" wrapText="1"/>
    </xf>
    <xf numFmtId="3" fontId="151" fillId="0" borderId="60" xfId="160" applyNumberFormat="1" applyFont="1" applyBorder="1" applyAlignment="1">
      <alignment horizontal="center" vertical="center" wrapText="1"/>
    </xf>
    <xf numFmtId="199" fontId="151" fillId="0" borderId="60" xfId="161" applyNumberFormat="1" applyFont="1" applyBorder="1" applyAlignment="1">
      <alignment horizontal="center" vertical="center" wrapText="1"/>
    </xf>
    <xf numFmtId="0" fontId="152" fillId="0" borderId="0" xfId="160" quotePrefix="1" applyFont="1" applyAlignment="1">
      <alignment horizontal="left" vertical="center" wrapText="1" indent="1"/>
    </xf>
    <xf numFmtId="0" fontId="152" fillId="0" borderId="0" xfId="160" quotePrefix="1" applyFont="1" applyAlignment="1">
      <alignment horizontal="center" vertical="center" wrapText="1"/>
    </xf>
    <xf numFmtId="3" fontId="152" fillId="0" borderId="0" xfId="160" quotePrefix="1" applyNumberFormat="1" applyFont="1" applyAlignment="1">
      <alignment horizontal="center" vertical="center" wrapText="1"/>
    </xf>
    <xf numFmtId="199" fontId="152" fillId="0" borderId="0" xfId="161" quotePrefix="1" applyNumberFormat="1" applyFont="1" applyFill="1" applyBorder="1" applyAlignment="1">
      <alignment horizontal="center" vertical="center" wrapText="1"/>
    </xf>
    <xf numFmtId="0" fontId="33" fillId="0" borderId="0" xfId="160" applyFont="1"/>
    <xf numFmtId="0" fontId="9" fillId="0" borderId="0" xfId="0" applyFont="1"/>
    <xf numFmtId="172" fontId="83" fillId="29" borderId="0" xfId="0" applyNumberFormat="1" applyFont="1" applyFill="1" applyAlignment="1">
      <alignment vertical="center" wrapText="1"/>
    </xf>
    <xf numFmtId="0" fontId="88" fillId="29" borderId="21" xfId="0" applyFont="1" applyFill="1" applyBorder="1" applyAlignment="1">
      <alignment horizontal="left" vertical="center" wrapText="1" indent="2"/>
    </xf>
    <xf numFmtId="183" fontId="98" fillId="0" borderId="60" xfId="0" applyNumberFormat="1" applyFont="1" applyBorder="1" applyAlignment="1">
      <alignment vertical="center" wrapText="1"/>
    </xf>
    <xf numFmtId="199" fontId="98" fillId="0" borderId="60" xfId="0" applyNumberFormat="1" applyFont="1" applyBorder="1" applyAlignment="1">
      <alignment vertical="center" wrapText="1"/>
    </xf>
    <xf numFmtId="199" fontId="98" fillId="33" borderId="60" xfId="0" applyNumberFormat="1" applyFont="1" applyFill="1" applyBorder="1" applyAlignment="1">
      <alignment vertical="center" wrapText="1"/>
    </xf>
    <xf numFmtId="0" fontId="79" fillId="29" borderId="60" xfId="0" applyFont="1" applyFill="1" applyBorder="1" applyAlignment="1">
      <alignment horizontal="left" vertical="center" wrapText="1" indent="2"/>
    </xf>
    <xf numFmtId="9" fontId="98" fillId="33" borderId="60" xfId="151" applyFont="1" applyFill="1" applyBorder="1" applyAlignment="1">
      <alignment vertical="center" wrapText="1"/>
    </xf>
    <xf numFmtId="3" fontId="79" fillId="33" borderId="60" xfId="0" applyNumberFormat="1" applyFont="1" applyFill="1" applyBorder="1" applyAlignment="1">
      <alignment vertical="center" wrapText="1"/>
    </xf>
    <xf numFmtId="199" fontId="79" fillId="0" borderId="60" xfId="0" applyNumberFormat="1" applyFont="1" applyBorder="1" applyAlignment="1">
      <alignment horizontal="center" vertical="center" wrapText="1"/>
    </xf>
    <xf numFmtId="199" fontId="98" fillId="0" borderId="60" xfId="0" applyNumberFormat="1" applyFont="1" applyBorder="1" applyAlignment="1">
      <alignment horizontal="center" vertical="center" wrapText="1"/>
    </xf>
    <xf numFmtId="0" fontId="83" fillId="29" borderId="0" xfId="0" applyFont="1" applyFill="1" applyAlignment="1">
      <alignment horizontal="left" wrapText="1" indent="2"/>
    </xf>
    <xf numFmtId="0" fontId="79" fillId="0" borderId="0" xfId="0" applyFont="1" applyFill="1" applyAlignment="1">
      <alignment horizontal="left" wrapText="1" indent="2"/>
    </xf>
    <xf numFmtId="0" fontId="83" fillId="29" borderId="21" xfId="0" applyFont="1" applyFill="1" applyBorder="1" applyAlignment="1">
      <alignment horizontal="left" vertical="center" wrapText="1"/>
    </xf>
    <xf numFmtId="0" fontId="155" fillId="29" borderId="21" xfId="0" applyFont="1" applyFill="1" applyBorder="1" applyAlignment="1">
      <alignment horizontal="left" vertical="center" wrapText="1" indent="2"/>
    </xf>
    <xf numFmtId="0" fontId="76" fillId="29" borderId="23" xfId="0" applyFont="1" applyFill="1" applyBorder="1" applyAlignment="1">
      <alignment horizontal="left" vertical="center" wrapText="1" indent="2"/>
    </xf>
    <xf numFmtId="0" fontId="76" fillId="29" borderId="0" xfId="0" applyFont="1" applyFill="1" applyAlignment="1">
      <alignment horizontal="left" vertical="center" wrapText="1" indent="4"/>
    </xf>
    <xf numFmtId="0" fontId="76" fillId="29" borderId="0" xfId="0" applyFont="1" applyFill="1" applyAlignment="1">
      <alignment horizontal="left" vertical="center" wrapText="1" indent="2"/>
    </xf>
    <xf numFmtId="0" fontId="76" fillId="29" borderId="9" xfId="0" applyFont="1" applyFill="1" applyBorder="1" applyAlignment="1">
      <alignment horizontal="left" vertical="center" wrapText="1" indent="4"/>
    </xf>
    <xf numFmtId="197" fontId="98" fillId="18" borderId="0" xfId="0" applyNumberFormat="1" applyFont="1" applyFill="1" applyAlignment="1">
      <alignment horizontal="right" vertical="center" wrapText="1"/>
    </xf>
    <xf numFmtId="0" fontId="4" fillId="0" borderId="0" xfId="0" applyFont="1"/>
    <xf numFmtId="0" fontId="102" fillId="34" borderId="23" xfId="0" applyFont="1" applyFill="1" applyBorder="1" applyAlignment="1">
      <alignment horizontal="left" wrapText="1" indent="2"/>
    </xf>
    <xf numFmtId="0" fontId="102" fillId="34" borderId="0" xfId="0" applyFont="1" applyFill="1" applyAlignment="1">
      <alignment horizontal="left" wrapText="1" indent="2"/>
    </xf>
    <xf numFmtId="0" fontId="118" fillId="0" borderId="0" xfId="44" applyFont="1" applyAlignment="1">
      <alignment horizontal="left" indent="2"/>
    </xf>
    <xf numFmtId="0" fontId="118" fillId="0" borderId="0" xfId="44" applyFont="1" applyAlignment="1">
      <alignment horizontal="left" wrapText="1" indent="2"/>
    </xf>
    <xf numFmtId="0" fontId="118" fillId="0" borderId="0" xfId="44" applyFont="1" applyAlignment="1">
      <alignment wrapText="1"/>
    </xf>
    <xf numFmtId="0" fontId="55" fillId="17" borderId="0" xfId="0" applyFont="1" applyFill="1"/>
    <xf numFmtId="0" fontId="158" fillId="0" borderId="0" xfId="0" applyFont="1"/>
    <xf numFmtId="172" fontId="85" fillId="29" borderId="9" xfId="0" applyNumberFormat="1" applyFont="1" applyFill="1" applyBorder="1" applyAlignment="1">
      <alignment wrapText="1"/>
    </xf>
    <xf numFmtId="188" fontId="85" fillId="29" borderId="9" xfId="0" applyNumberFormat="1" applyFont="1" applyFill="1" applyBorder="1" applyAlignment="1">
      <alignment vertical="center" wrapText="1"/>
    </xf>
    <xf numFmtId="185" fontId="87" fillId="33" borderId="28" xfId="0" applyNumberFormat="1" applyFont="1" applyFill="1" applyBorder="1" applyAlignment="1">
      <alignment vertical="center" wrapText="1"/>
    </xf>
    <xf numFmtId="172" fontId="98" fillId="0" borderId="23" xfId="0" applyNumberFormat="1" applyFont="1" applyFill="1" applyBorder="1" applyAlignment="1">
      <alignment horizontal="right" vertical="center" wrapText="1"/>
    </xf>
    <xf numFmtId="172" fontId="85" fillId="18" borderId="19" xfId="0" applyNumberFormat="1" applyFont="1" applyFill="1" applyBorder="1" applyAlignment="1">
      <alignment horizontal="right" vertical="center" wrapText="1"/>
    </xf>
    <xf numFmtId="182" fontId="85" fillId="0" borderId="9" xfId="0" applyNumberFormat="1" applyFont="1" applyBorder="1" applyAlignment="1">
      <alignment horizontal="right" vertical="center" wrapText="1"/>
    </xf>
    <xf numFmtId="0" fontId="3" fillId="0" borderId="0" xfId="0" applyFont="1"/>
    <xf numFmtId="182" fontId="85" fillId="0" borderId="23" xfId="0" applyNumberFormat="1" applyFont="1" applyBorder="1" applyAlignment="1">
      <alignment horizontal="right" vertical="center" wrapText="1"/>
    </xf>
    <xf numFmtId="0" fontId="3" fillId="0" borderId="0" xfId="54" applyFont="1"/>
    <xf numFmtId="172" fontId="87" fillId="33" borderId="0" xfId="0" applyNumberFormat="1" applyFont="1" applyFill="1" applyAlignment="1">
      <alignment horizontal="right" vertical="center" wrapText="1"/>
    </xf>
    <xf numFmtId="172" fontId="78" fillId="33" borderId="19" xfId="0" applyNumberFormat="1" applyFont="1" applyFill="1" applyBorder="1" applyAlignment="1">
      <alignment horizontal="right" vertical="center" wrapText="1"/>
    </xf>
    <xf numFmtId="172" fontId="98" fillId="33" borderId="60" xfId="0" applyNumberFormat="1" applyFont="1" applyFill="1" applyBorder="1" applyAlignment="1">
      <alignment horizontal="right" vertical="center" wrapText="1"/>
    </xf>
    <xf numFmtId="172" fontId="79" fillId="33" borderId="19" xfId="0" applyNumberFormat="1" applyFont="1" applyFill="1" applyBorder="1" applyAlignment="1">
      <alignment horizontal="right" vertical="center" wrapText="1"/>
    </xf>
    <xf numFmtId="172" fontId="87" fillId="33" borderId="19" xfId="0" applyNumberFormat="1" applyFont="1" applyFill="1" applyBorder="1" applyAlignment="1">
      <alignment horizontal="right" vertical="center" wrapText="1"/>
    </xf>
    <xf numFmtId="172" fontId="78" fillId="33" borderId="60" xfId="0" applyNumberFormat="1" applyFont="1" applyFill="1" applyBorder="1" applyAlignment="1">
      <alignment horizontal="right" vertical="center" wrapText="1"/>
    </xf>
    <xf numFmtId="183" fontId="98" fillId="33" borderId="60" xfId="0" applyNumberFormat="1" applyFont="1" applyFill="1" applyBorder="1" applyAlignment="1">
      <alignment vertical="center" wrapText="1"/>
    </xf>
    <xf numFmtId="199" fontId="77" fillId="34" borderId="0" xfId="0" applyNumberFormat="1" applyFont="1" applyFill="1" applyAlignment="1">
      <alignment horizontal="right" wrapText="1"/>
    </xf>
    <xf numFmtId="199" fontId="77" fillId="34" borderId="0" xfId="0" applyNumberFormat="1" applyFont="1" applyFill="1" applyAlignment="1">
      <alignment horizontal="center" wrapText="1"/>
    </xf>
    <xf numFmtId="3" fontId="77" fillId="34" borderId="0" xfId="0" applyNumberFormat="1" applyFont="1" applyFill="1" applyAlignment="1">
      <alignment horizontal="right" wrapText="1"/>
    </xf>
    <xf numFmtId="0" fontId="3" fillId="0" borderId="0" xfId="0" applyFont="1" applyAlignment="1">
      <alignment horizontal="right"/>
    </xf>
    <xf numFmtId="194" fontId="133" fillId="33" borderId="19" xfId="0" applyNumberFormat="1" applyFont="1" applyFill="1" applyBorder="1" applyAlignment="1">
      <alignment horizontal="right" vertical="center" wrapText="1"/>
    </xf>
    <xf numFmtId="194" fontId="160" fillId="33" borderId="19" xfId="0" applyNumberFormat="1" applyFont="1" applyFill="1" applyBorder="1" applyAlignment="1">
      <alignment horizontal="right" vertical="center" wrapText="1"/>
    </xf>
    <xf numFmtId="192" fontId="104" fillId="0" borderId="19" xfId="0" applyNumberFormat="1" applyFont="1" applyBorder="1" applyAlignment="1">
      <alignment horizontal="right" vertical="center" wrapText="1"/>
    </xf>
    <xf numFmtId="194" fontId="104" fillId="0" borderId="19" xfId="0" applyNumberFormat="1" applyFont="1" applyBorder="1" applyAlignment="1">
      <alignment horizontal="right" vertical="center" wrapText="1"/>
    </xf>
    <xf numFmtId="192" fontId="78" fillId="0" borderId="0" xfId="0" applyNumberFormat="1" applyFont="1" applyAlignment="1">
      <alignment wrapText="1"/>
    </xf>
    <xf numFmtId="198" fontId="78" fillId="0" borderId="0" xfId="0" applyNumberFormat="1" applyFont="1" applyAlignment="1">
      <alignment wrapText="1"/>
    </xf>
    <xf numFmtId="172" fontId="123" fillId="18" borderId="19" xfId="0" applyNumberFormat="1" applyFont="1" applyFill="1" applyBorder="1" applyAlignment="1">
      <alignment horizontal="right" wrapText="1"/>
    </xf>
    <xf numFmtId="188" fontId="94" fillId="18" borderId="0" xfId="0" applyNumberFormat="1" applyFont="1" applyFill="1" applyAlignment="1">
      <alignment horizontal="right" vertical="center" wrapText="1"/>
    </xf>
    <xf numFmtId="182" fontId="81" fillId="29" borderId="19" xfId="0" applyNumberFormat="1" applyFont="1" applyFill="1" applyBorder="1" applyAlignment="1">
      <alignment horizontal="right" wrapText="1"/>
    </xf>
    <xf numFmtId="182" fontId="98" fillId="34" borderId="0" xfId="0" applyNumberFormat="1" applyFont="1" applyFill="1" applyAlignment="1">
      <alignment horizontal="right" wrapText="1"/>
    </xf>
    <xf numFmtId="0" fontId="118" fillId="0" borderId="0" xfId="44" applyFont="1" applyAlignment="1">
      <alignment horizontal="left" indent="2"/>
    </xf>
    <xf numFmtId="182" fontId="79" fillId="29" borderId="19" xfId="0" applyNumberFormat="1" applyFont="1" applyFill="1" applyBorder="1" applyAlignment="1">
      <alignment horizontal="right" vertical="center" wrapText="1"/>
    </xf>
    <xf numFmtId="172" fontId="79" fillId="18" borderId="19" xfId="0" applyNumberFormat="1" applyFont="1" applyFill="1" applyBorder="1" applyAlignment="1">
      <alignment horizontal="right" vertical="center" wrapText="1"/>
    </xf>
    <xf numFmtId="182" fontId="79" fillId="29" borderId="9" xfId="0" applyNumberFormat="1" applyFont="1" applyFill="1" applyBorder="1" applyAlignment="1">
      <alignment wrapText="1"/>
    </xf>
    <xf numFmtId="0" fontId="118" fillId="0" borderId="0" xfId="44" applyFont="1" applyAlignment="1">
      <alignment horizontal="left" indent="2"/>
    </xf>
    <xf numFmtId="0" fontId="83" fillId="29" borderId="0" xfId="0" applyFont="1" applyFill="1" applyAlignment="1">
      <alignment horizontal="left" wrapText="1" indent="2"/>
    </xf>
    <xf numFmtId="0" fontId="125" fillId="18" borderId="0" xfId="38" applyFont="1" applyFill="1" applyAlignment="1">
      <alignment horizontal="left" indent="2"/>
    </xf>
    <xf numFmtId="0" fontId="118" fillId="0" borderId="0" xfId="44" applyFont="1" applyAlignment="1">
      <alignment horizontal="left" indent="2"/>
    </xf>
    <xf numFmtId="169" fontId="98" fillId="29" borderId="21" xfId="0" applyNumberFormat="1" applyFont="1" applyFill="1" applyBorder="1" applyAlignment="1">
      <alignment horizontal="right" vertical="center" wrapText="1"/>
    </xf>
    <xf numFmtId="0" fontId="93" fillId="29" borderId="0" xfId="0" applyFont="1" applyFill="1" applyAlignment="1">
      <alignment horizontal="left" wrapText="1" indent="2"/>
    </xf>
    <xf numFmtId="172" fontId="87" fillId="27" borderId="19" xfId="0" applyNumberFormat="1" applyFont="1" applyFill="1" applyBorder="1" applyAlignment="1">
      <alignment horizontal="right" wrapText="1"/>
    </xf>
    <xf numFmtId="198" fontId="85" fillId="0" borderId="0" xfId="0" applyNumberFormat="1" applyFont="1" applyAlignment="1">
      <alignment horizontal="right" wrapText="1"/>
    </xf>
    <xf numFmtId="0" fontId="2" fillId="0" borderId="0" xfId="0" applyFont="1"/>
    <xf numFmtId="0" fontId="2" fillId="0" borderId="0" xfId="0" applyFont="1" applyAlignment="1">
      <alignment horizontal="left" wrapText="1"/>
    </xf>
    <xf numFmtId="0" fontId="2" fillId="0" borderId="0" xfId="0" applyFont="1" applyAlignment="1">
      <alignment wrapText="1"/>
    </xf>
    <xf numFmtId="0" fontId="162" fillId="29" borderId="60" xfId="0" applyFont="1" applyFill="1" applyBorder="1" applyAlignment="1">
      <alignment horizontal="left" vertical="center" wrapText="1" indent="2"/>
    </xf>
    <xf numFmtId="172" fontId="162" fillId="29" borderId="60" xfId="0" applyNumberFormat="1" applyFont="1" applyFill="1" applyBorder="1" applyAlignment="1">
      <alignment horizontal="right" vertical="center" wrapText="1"/>
    </xf>
    <xf numFmtId="172" fontId="162" fillId="33" borderId="60" xfId="0" applyNumberFormat="1" applyFont="1" applyFill="1" applyBorder="1" applyAlignment="1">
      <alignment horizontal="right" vertical="center" wrapText="1"/>
    </xf>
    <xf numFmtId="176" fontId="162" fillId="29" borderId="60" xfId="0" applyNumberFormat="1" applyFont="1" applyFill="1" applyBorder="1" applyAlignment="1">
      <alignment horizontal="right" vertical="center" wrapText="1"/>
    </xf>
    <xf numFmtId="176" fontId="162" fillId="33" borderId="60" xfId="0" applyNumberFormat="1" applyFont="1" applyFill="1" applyBorder="1" applyAlignment="1">
      <alignment horizontal="right" vertical="center" wrapText="1"/>
    </xf>
    <xf numFmtId="182" fontId="162" fillId="33" borderId="60" xfId="0" applyNumberFormat="1" applyFont="1" applyFill="1" applyBorder="1" applyAlignment="1">
      <alignment horizontal="right" vertical="center" wrapText="1"/>
    </xf>
    <xf numFmtId="0" fontId="162" fillId="29" borderId="0" xfId="0" applyFont="1" applyFill="1" applyAlignment="1">
      <alignment horizontal="left" vertical="center" wrapText="1" indent="2"/>
    </xf>
    <xf numFmtId="176" fontId="162" fillId="29" borderId="0" xfId="0" applyNumberFormat="1" applyFont="1" applyFill="1" applyAlignment="1">
      <alignment horizontal="right" vertical="center" wrapText="1"/>
    </xf>
    <xf numFmtId="176" fontId="162" fillId="33" borderId="0" xfId="0" applyNumberFormat="1" applyFont="1" applyFill="1" applyAlignment="1">
      <alignment horizontal="right" vertical="center" wrapText="1"/>
    </xf>
    <xf numFmtId="182" fontId="162" fillId="33" borderId="0" xfId="0" applyNumberFormat="1" applyFont="1" applyFill="1" applyAlignment="1">
      <alignment horizontal="right" vertical="center" wrapText="1"/>
    </xf>
    <xf numFmtId="171" fontId="124" fillId="34" borderId="0" xfId="0" applyNumberFormat="1" applyFont="1" applyFill="1" applyAlignment="1">
      <alignment horizontal="right" wrapText="1"/>
    </xf>
    <xf numFmtId="0" fontId="79" fillId="29" borderId="0" xfId="0" applyFont="1" applyFill="1" applyAlignment="1">
      <alignment horizontal="left" vertical="center" wrapText="1" indent="2"/>
    </xf>
    <xf numFmtId="196" fontId="79" fillId="33" borderId="0" xfId="151" applyNumberFormat="1" applyFont="1" applyFill="1" applyAlignment="1">
      <alignment horizontal="right" vertical="center" wrapText="1"/>
    </xf>
    <xf numFmtId="182" fontId="79" fillId="33" borderId="0" xfId="0" applyNumberFormat="1" applyFont="1" applyFill="1" applyAlignment="1">
      <alignment horizontal="right" vertical="center" wrapText="1"/>
    </xf>
    <xf numFmtId="180" fontId="79" fillId="29" borderId="0" xfId="0" applyNumberFormat="1" applyFont="1" applyFill="1" applyAlignment="1">
      <alignment horizontal="right" vertical="center" wrapText="1"/>
    </xf>
    <xf numFmtId="180" fontId="79" fillId="33" borderId="0" xfId="0" applyNumberFormat="1" applyFont="1" applyFill="1" applyAlignment="1">
      <alignment horizontal="right" vertical="center" wrapText="1"/>
    </xf>
    <xf numFmtId="0" fontId="79" fillId="29" borderId="19" xfId="0" applyFont="1" applyFill="1" applyBorder="1" applyAlignment="1">
      <alignment horizontal="left" vertical="center" wrapText="1" indent="2"/>
    </xf>
    <xf numFmtId="180" fontId="79" fillId="29" borderId="19" xfId="0" applyNumberFormat="1" applyFont="1" applyFill="1" applyBorder="1" applyAlignment="1">
      <alignment horizontal="right" vertical="center" wrapText="1"/>
    </xf>
    <xf numFmtId="180" fontId="79" fillId="33" borderId="19" xfId="0" applyNumberFormat="1" applyFont="1" applyFill="1" applyBorder="1" applyAlignment="1">
      <alignment horizontal="right" vertical="center" wrapText="1"/>
    </xf>
    <xf numFmtId="194" fontId="103" fillId="0" borderId="19" xfId="0" applyNumberFormat="1" applyFont="1" applyBorder="1" applyAlignment="1">
      <alignment horizontal="right" vertical="center" wrapText="1"/>
    </xf>
    <xf numFmtId="0" fontId="77" fillId="34" borderId="0" xfId="160" applyFont="1" applyFill="1" applyAlignment="1">
      <alignment horizontal="left" vertical="center" wrapText="1"/>
    </xf>
    <xf numFmtId="0" fontId="5" fillId="0" borderId="0" xfId="160"/>
    <xf numFmtId="0" fontId="83" fillId="29" borderId="21" xfId="160" applyFont="1" applyFill="1" applyBorder="1" applyAlignment="1">
      <alignment horizontal="left" vertical="center" wrapText="1" indent="2"/>
    </xf>
    <xf numFmtId="0" fontId="163" fillId="0" borderId="10" xfId="160" applyFont="1" applyBorder="1" applyAlignment="1">
      <alignment horizontal="left" vertical="center" wrapText="1" indent="2"/>
    </xf>
    <xf numFmtId="0" fontId="76" fillId="0" borderId="0" xfId="160" applyFont="1" applyAlignment="1">
      <alignment horizontal="center" vertical="center"/>
    </xf>
    <xf numFmtId="3" fontId="163" fillId="33" borderId="60" xfId="160" applyNumberFormat="1" applyFont="1" applyFill="1" applyBorder="1" applyAlignment="1">
      <alignment horizontal="center" vertical="center" wrapText="1"/>
    </xf>
    <xf numFmtId="3" fontId="163" fillId="0" borderId="60" xfId="160" applyNumberFormat="1" applyFont="1" applyBorder="1" applyAlignment="1">
      <alignment horizontal="center" vertical="center" wrapText="1"/>
    </xf>
    <xf numFmtId="199" fontId="163" fillId="0" borderId="60" xfId="161" applyNumberFormat="1" applyFont="1" applyFill="1" applyBorder="1" applyAlignment="1">
      <alignment horizontal="center" vertical="center" wrapText="1"/>
    </xf>
    <xf numFmtId="199" fontId="163" fillId="0" borderId="60" xfId="160" applyNumberFormat="1" applyFont="1" applyBorder="1" applyAlignment="1">
      <alignment horizontal="center" vertical="center" wrapText="1"/>
    </xf>
    <xf numFmtId="0" fontId="164" fillId="0" borderId="67" xfId="160" applyFont="1" applyBorder="1" applyAlignment="1">
      <alignment horizontal="left" vertical="center" wrapText="1" indent="3"/>
    </xf>
    <xf numFmtId="0" fontId="164" fillId="0" borderId="0" xfId="160" applyFont="1" applyAlignment="1">
      <alignment horizontal="center" vertical="center"/>
    </xf>
    <xf numFmtId="3" fontId="164" fillId="33" borderId="67" xfId="160" applyNumberFormat="1" applyFont="1" applyFill="1" applyBorder="1" applyAlignment="1">
      <alignment horizontal="center" vertical="center" wrapText="1"/>
    </xf>
    <xf numFmtId="3" fontId="164" fillId="0" borderId="67" xfId="160" applyNumberFormat="1" applyFont="1" applyBorder="1" applyAlignment="1">
      <alignment horizontal="center" vertical="center" wrapText="1"/>
    </xf>
    <xf numFmtId="199" fontId="164" fillId="0" borderId="67" xfId="161" applyNumberFormat="1" applyFont="1" applyBorder="1" applyAlignment="1">
      <alignment horizontal="center" vertical="center" wrapText="1"/>
    </xf>
    <xf numFmtId="0" fontId="165" fillId="0" borderId="0" xfId="44" applyFont="1"/>
    <xf numFmtId="0" fontId="164" fillId="0" borderId="69" xfId="160" applyFont="1" applyBorder="1" applyAlignment="1">
      <alignment horizontal="left" vertical="center" wrapText="1" indent="3"/>
    </xf>
    <xf numFmtId="0" fontId="76" fillId="0" borderId="67" xfId="160" applyFont="1" applyBorder="1" applyAlignment="1">
      <alignment horizontal="left" vertical="center" wrapText="1" indent="1"/>
    </xf>
    <xf numFmtId="3" fontId="76" fillId="33" borderId="67" xfId="160" applyNumberFormat="1" applyFont="1" applyFill="1" applyBorder="1" applyAlignment="1">
      <alignment horizontal="center" vertical="center" wrapText="1"/>
    </xf>
    <xf numFmtId="3" fontId="76" fillId="0" borderId="67" xfId="160" applyNumberFormat="1" applyFont="1" applyBorder="1" applyAlignment="1">
      <alignment horizontal="center" vertical="center" wrapText="1"/>
    </xf>
    <xf numFmtId="199" fontId="76" fillId="0" borderId="67" xfId="161" applyNumberFormat="1" applyFont="1" applyBorder="1" applyAlignment="1">
      <alignment horizontal="center" vertical="center" wrapText="1"/>
    </xf>
    <xf numFmtId="199" fontId="76" fillId="0" borderId="67" xfId="161" applyNumberFormat="1" applyFont="1" applyFill="1" applyBorder="1" applyAlignment="1">
      <alignment horizontal="center" vertical="center" wrapText="1"/>
    </xf>
    <xf numFmtId="0" fontId="76" fillId="0" borderId="69" xfId="160" applyFont="1" applyBorder="1" applyAlignment="1">
      <alignment horizontal="left" vertical="center" wrapText="1" indent="1"/>
    </xf>
    <xf numFmtId="0" fontId="2" fillId="0" borderId="0" xfId="0" applyFont="1" applyAlignment="1">
      <alignment horizontal="right"/>
    </xf>
    <xf numFmtId="194" fontId="98" fillId="29" borderId="19" xfId="0" applyNumberFormat="1" applyFont="1" applyFill="1" applyBorder="1" applyAlignment="1">
      <alignment wrapText="1"/>
    </xf>
    <xf numFmtId="192" fontId="78" fillId="0" borderId="0" xfId="0" applyNumberFormat="1" applyFont="1" applyAlignment="1">
      <alignment vertical="center" wrapText="1"/>
    </xf>
    <xf numFmtId="0" fontId="128" fillId="29" borderId="0" xfId="0" applyFont="1" applyFill="1" applyAlignment="1">
      <alignment vertical="center" wrapText="1"/>
    </xf>
    <xf numFmtId="0" fontId="118" fillId="0" borderId="0" xfId="44" applyFont="1" applyAlignment="1">
      <alignment horizontal="left" indent="2"/>
    </xf>
    <xf numFmtId="0" fontId="169" fillId="0" borderId="0" xfId="44" applyFont="1"/>
    <xf numFmtId="0" fontId="1" fillId="0" borderId="0" xfId="0" applyFont="1"/>
    <xf numFmtId="0" fontId="134" fillId="0" borderId="0" xfId="0" applyFont="1" applyAlignment="1">
      <alignment horizontal="left" vertical="center" wrapText="1"/>
    </xf>
    <xf numFmtId="0" fontId="118" fillId="0" borderId="0" xfId="44" applyFont="1" applyAlignment="1">
      <alignment horizontal="left" indent="2"/>
    </xf>
    <xf numFmtId="0" fontId="128" fillId="29" borderId="0" xfId="0" applyFont="1" applyFill="1" applyAlignment="1">
      <alignment horizontal="left" vertical="center" wrapText="1" indent="1"/>
    </xf>
    <xf numFmtId="0" fontId="130" fillId="18" borderId="0" xfId="0" applyFont="1" applyFill="1" applyAlignment="1">
      <alignment horizontal="left" wrapText="1" indent="2"/>
    </xf>
    <xf numFmtId="0" fontId="131" fillId="18" borderId="48" xfId="0" applyFont="1" applyFill="1" applyBorder="1" applyAlignment="1">
      <alignment horizontal="left" wrapText="1" indent="2"/>
    </xf>
    <xf numFmtId="0" fontId="0" fillId="18" borderId="48" xfId="0" applyFill="1" applyBorder="1" applyAlignment="1">
      <alignment horizontal="left" wrapText="1" indent="2"/>
    </xf>
    <xf numFmtId="0" fontId="98" fillId="18" borderId="19" xfId="0" applyFont="1" applyFill="1" applyBorder="1" applyAlignment="1">
      <alignment horizontal="center" vertical="center" wrapText="1"/>
    </xf>
    <xf numFmtId="0" fontId="98" fillId="18" borderId="0" xfId="0" applyFont="1" applyFill="1" applyAlignment="1">
      <alignment horizontal="right" vertical="center" wrapText="1"/>
    </xf>
    <xf numFmtId="0" fontId="98" fillId="18" borderId="48" xfId="0" applyFont="1" applyFill="1" applyBorder="1" applyAlignment="1">
      <alignment horizontal="right" vertical="center" wrapText="1"/>
    </xf>
    <xf numFmtId="0" fontId="98" fillId="29" borderId="0" xfId="0" applyFont="1" applyFill="1" applyAlignment="1">
      <alignment horizontal="right" vertical="center" wrapText="1"/>
    </xf>
    <xf numFmtId="0" fontId="98" fillId="29" borderId="21" xfId="0" applyFont="1" applyFill="1" applyBorder="1" applyAlignment="1">
      <alignment horizontal="right" vertical="center" wrapText="1"/>
    </xf>
    <xf numFmtId="0" fontId="136" fillId="0" borderId="0" xfId="44" applyFont="1" applyAlignment="1">
      <alignment horizontal="left" vertical="center" wrapText="1"/>
    </xf>
    <xf numFmtId="191" fontId="77" fillId="34" borderId="0" xfId="0" applyNumberFormat="1" applyFont="1" applyFill="1" applyAlignment="1">
      <alignment horizontal="center" vertical="center" wrapText="1"/>
    </xf>
    <xf numFmtId="0" fontId="77" fillId="34" borderId="0" xfId="0" applyFont="1" applyFill="1" applyAlignment="1">
      <alignment horizontal="center" vertical="center" wrapText="1"/>
    </xf>
    <xf numFmtId="0" fontId="120" fillId="0" borderId="0" xfId="0" applyFont="1" applyFill="1" applyAlignment="1">
      <alignment horizontal="left" vertical="center" wrapText="1" indent="2"/>
    </xf>
    <xf numFmtId="172" fontId="77" fillId="34" borderId="16" xfId="0" applyNumberFormat="1" applyFont="1" applyFill="1" applyBorder="1" applyAlignment="1">
      <alignment horizontal="center" vertical="center" wrapText="1"/>
    </xf>
    <xf numFmtId="0" fontId="77" fillId="34" borderId="16" xfId="0" applyFont="1" applyFill="1" applyBorder="1" applyAlignment="1">
      <alignment horizontal="center" vertical="center" wrapText="1"/>
    </xf>
    <xf numFmtId="0" fontId="98" fillId="29" borderId="20" xfId="0" applyFont="1" applyFill="1" applyBorder="1" applyAlignment="1">
      <alignment horizontal="center" wrapText="1"/>
    </xf>
    <xf numFmtId="0" fontId="98" fillId="29" borderId="0" xfId="0" applyFont="1" applyFill="1" applyAlignment="1">
      <alignment horizontal="center" wrapText="1"/>
    </xf>
    <xf numFmtId="0" fontId="98" fillId="29" borderId="17" xfId="0" applyFont="1" applyFill="1" applyBorder="1" applyAlignment="1">
      <alignment horizontal="center" wrapText="1"/>
    </xf>
    <xf numFmtId="190" fontId="77" fillId="34" borderId="0" xfId="0" applyNumberFormat="1" applyFont="1" applyFill="1" applyAlignment="1">
      <alignment horizontal="center" vertical="center" wrapText="1"/>
    </xf>
    <xf numFmtId="0" fontId="123" fillId="29" borderId="0" xfId="0" applyFont="1" applyFill="1" applyAlignment="1">
      <alignment horizontal="right" vertical="center" wrapText="1"/>
    </xf>
    <xf numFmtId="0" fontId="123" fillId="29" borderId="21" xfId="0" applyFont="1" applyFill="1" applyBorder="1" applyAlignment="1">
      <alignment horizontal="right" vertical="center" wrapText="1"/>
    </xf>
    <xf numFmtId="0" fontId="29" fillId="18" borderId="0" xfId="45" applyFont="1" applyFill="1" applyAlignment="1">
      <alignment horizontal="left" vertical="center" wrapText="1" indent="1"/>
    </xf>
    <xf numFmtId="0" fontId="120" fillId="18" borderId="0" xfId="45" applyFont="1" applyFill="1" applyAlignment="1">
      <alignment horizontal="left" vertical="center" wrapText="1" indent="2"/>
    </xf>
    <xf numFmtId="0" fontId="171" fillId="36" borderId="0" xfId="67" applyFont="1" applyFill="1" applyAlignment="1">
      <alignment horizontal="center" vertical="center" wrapText="1"/>
    </xf>
    <xf numFmtId="0" fontId="147" fillId="0" borderId="23" xfId="160" applyFont="1" applyBorder="1" applyAlignment="1">
      <alignment horizontal="left" vertical="center" wrapText="1"/>
    </xf>
    <xf numFmtId="0" fontId="98" fillId="29" borderId="0" xfId="160" applyFont="1" applyFill="1" applyAlignment="1">
      <alignment horizontal="right" vertical="center" wrapText="1"/>
    </xf>
    <xf numFmtId="0" fontId="98" fillId="29" borderId="21" xfId="160" applyFont="1" applyFill="1" applyBorder="1" applyAlignment="1">
      <alignment horizontal="right" vertical="center" wrapText="1"/>
    </xf>
    <xf numFmtId="0" fontId="98" fillId="29" borderId="0" xfId="160" applyFont="1" applyFill="1" applyAlignment="1">
      <alignment horizontal="center" vertical="center" wrapText="1"/>
    </xf>
    <xf numFmtId="0" fontId="98" fillId="29" borderId="21" xfId="160" applyFont="1" applyFill="1" applyBorder="1" applyAlignment="1">
      <alignment horizontal="center" vertical="center" wrapText="1"/>
    </xf>
    <xf numFmtId="0" fontId="120" fillId="0" borderId="0" xfId="160" quotePrefix="1" applyFont="1" applyAlignment="1">
      <alignment horizontal="left" vertical="center" wrapText="1"/>
    </xf>
    <xf numFmtId="0" fontId="33" fillId="0" borderId="0" xfId="54" applyFont="1" applyAlignment="1">
      <alignment horizontal="left" vertical="center" wrapText="1" indent="2"/>
    </xf>
    <xf numFmtId="169" fontId="98" fillId="29" borderId="0" xfId="0" applyNumberFormat="1" applyFont="1" applyFill="1" applyAlignment="1">
      <alignment horizontal="right" vertical="center" wrapText="1"/>
    </xf>
    <xf numFmtId="169" fontId="98" fillId="29" borderId="21" xfId="0" applyNumberFormat="1" applyFont="1" applyFill="1" applyBorder="1" applyAlignment="1">
      <alignment horizontal="right" vertical="center" wrapText="1"/>
    </xf>
    <xf numFmtId="0" fontId="120" fillId="0" borderId="0" xfId="38" applyFont="1" applyAlignment="1">
      <alignment horizontal="left" vertical="top" wrapText="1" indent="2"/>
    </xf>
    <xf numFmtId="0" fontId="120" fillId="0" borderId="0" xfId="38" applyFont="1" applyAlignment="1">
      <alignment horizontal="left" vertical="top" indent="2"/>
    </xf>
    <xf numFmtId="0" fontId="58" fillId="0" borderId="0" xfId="0" applyFont="1" applyAlignment="1">
      <alignment horizontal="left" vertical="center" wrapText="1" indent="2"/>
    </xf>
    <xf numFmtId="170" fontId="98" fillId="29" borderId="34" xfId="0" applyNumberFormat="1" applyFont="1" applyFill="1" applyBorder="1" applyAlignment="1">
      <alignment horizontal="center" wrapText="1"/>
    </xf>
    <xf numFmtId="0" fontId="98" fillId="29" borderId="34" xfId="0" applyFont="1" applyFill="1" applyBorder="1" applyAlignment="1">
      <alignment horizontal="center" wrapText="1"/>
    </xf>
    <xf numFmtId="0" fontId="83" fillId="29" borderId="34" xfId="0" applyFont="1" applyFill="1" applyBorder="1" applyAlignment="1">
      <alignment horizontal="center" wrapText="1"/>
    </xf>
    <xf numFmtId="0" fontId="83" fillId="29" borderId="38" xfId="0" applyFont="1" applyFill="1" applyBorder="1" applyAlignment="1">
      <alignment horizontal="center" wrapText="1"/>
    </xf>
    <xf numFmtId="0" fontId="83" fillId="29" borderId="39" xfId="0" applyFont="1" applyFill="1" applyBorder="1" applyAlignment="1">
      <alignment horizontal="center" wrapText="1"/>
    </xf>
    <xf numFmtId="169" fontId="83" fillId="29" borderId="0" xfId="0" applyNumberFormat="1" applyFont="1" applyFill="1" applyAlignment="1">
      <alignment horizontal="center" wrapText="1"/>
    </xf>
    <xf numFmtId="0" fontId="83" fillId="29" borderId="0" xfId="0" applyFont="1" applyFill="1" applyAlignment="1">
      <alignment horizontal="center" vertical="center" wrapText="1"/>
    </xf>
    <xf numFmtId="0" fontId="83" fillId="29" borderId="21" xfId="0" applyFont="1" applyFill="1" applyBorder="1" applyAlignment="1">
      <alignment horizontal="center" vertical="center" wrapText="1"/>
    </xf>
    <xf numFmtId="0" fontId="128" fillId="0" borderId="0" xfId="0" applyFont="1" applyAlignment="1">
      <alignment horizontal="left" vertical="center" wrapText="1" indent="1"/>
    </xf>
    <xf numFmtId="0" fontId="120" fillId="0" borderId="0" xfId="0" applyFont="1" applyAlignment="1">
      <alignment horizontal="left" vertical="center" wrapText="1" indent="1"/>
    </xf>
    <xf numFmtId="0" fontId="128" fillId="0" borderId="0" xfId="0" applyFont="1" applyFill="1" applyAlignment="1">
      <alignment vertical="center" wrapText="1"/>
    </xf>
    <xf numFmtId="0" fontId="123" fillId="29" borderId="46" xfId="0" applyFont="1" applyFill="1" applyBorder="1" applyAlignment="1">
      <alignment horizontal="right" vertical="center" wrapText="1"/>
    </xf>
    <xf numFmtId="0" fontId="93" fillId="29" borderId="0" xfId="0" applyFont="1" applyFill="1" applyAlignment="1">
      <alignment horizontal="left" wrapText="1" indent="2"/>
    </xf>
    <xf numFmtId="0" fontId="93" fillId="29" borderId="46" xfId="0" applyFont="1" applyFill="1" applyBorder="1" applyAlignment="1">
      <alignment horizontal="left" wrapText="1" indent="2"/>
    </xf>
    <xf numFmtId="169" fontId="98" fillId="29" borderId="48" xfId="0" applyNumberFormat="1" applyFont="1" applyFill="1" applyBorder="1" applyAlignment="1">
      <alignment horizontal="right" vertical="center" wrapText="1"/>
    </xf>
    <xf numFmtId="0" fontId="83" fillId="29" borderId="34" xfId="56" applyFont="1" applyFill="1" applyBorder="1" applyAlignment="1">
      <alignment horizontal="center" vertical="center" wrapText="1"/>
    </xf>
    <xf numFmtId="0" fontId="120" fillId="0" borderId="0" xfId="0" applyFont="1" applyAlignment="1">
      <alignment horizontal="left" vertical="center" wrapText="1" indent="2"/>
    </xf>
    <xf numFmtId="0" fontId="93" fillId="29" borderId="21" xfId="0" applyFont="1" applyFill="1" applyBorder="1" applyAlignment="1">
      <alignment horizontal="left" wrapText="1" indent="2"/>
    </xf>
    <xf numFmtId="0" fontId="93" fillId="29" borderId="48" xfId="0" applyFont="1" applyFill="1" applyBorder="1" applyAlignment="1">
      <alignment horizontal="left" wrapText="1" indent="2"/>
    </xf>
    <xf numFmtId="0" fontId="128" fillId="29" borderId="0" xfId="0" applyFont="1" applyFill="1" applyAlignment="1">
      <alignment horizontal="left" vertical="center" wrapText="1"/>
    </xf>
    <xf numFmtId="0" fontId="83" fillId="29" borderId="0" xfId="0" applyFont="1" applyFill="1" applyAlignment="1">
      <alignment horizontal="left" wrapText="1" indent="2"/>
    </xf>
    <xf numFmtId="0" fontId="83" fillId="29" borderId="46" xfId="0" applyFont="1" applyFill="1" applyBorder="1" applyAlignment="1">
      <alignment horizontal="left" wrapText="1" indent="2"/>
    </xf>
    <xf numFmtId="0" fontId="159" fillId="0" borderId="0" xfId="0" applyFont="1" applyAlignment="1">
      <alignment horizontal="left" vertical="center" wrapText="1"/>
    </xf>
  </cellXfs>
  <cellStyles count="16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1" xfId="160" xr:uid="{B62730B1-32FD-4C1A-ADBF-2C2FE395F753}"/>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aje 2" xfId="161" xr:uid="{1B3E967C-74E5-48CC-A05B-6068327E8B1C}"/>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B7DEE8"/>
      <color rgb="FF00B0F0"/>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 Type="http://schemas.openxmlformats.org/officeDocument/2006/relationships/worksheet" Target="worksheets/sheet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theme" Target="theme/theme1.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hyperlink" Target="#&#205;NDICE!A1"/>
  <Relationship Id="rId5" Type="http://schemas.openxmlformats.org/officeDocument/2006/relationships/image" Target="../media/image11.pn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hyperlink" Target="#&#205;NDICE!A1"/>
  <Relationship Id="rId5" Type="http://schemas.openxmlformats.org/officeDocument/2006/relationships/image" Target="../media/image11.png"/>
</Relationships>

</file>

<file path=xl/drawings/_rels/drawing34.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hyperlink" Target="#INDEX!A1"/>
  <Relationship Id="rId4" Type="http://schemas.openxmlformats.org/officeDocument/2006/relationships/hyperlink" Target="#&#205;NDICE!A1"/>
  <Relationship Id="rId5" Type="http://schemas.openxmlformats.org/officeDocument/2006/relationships/image" Target="../media/image11.png"/>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374649</xdr:colOff>
      <xdr:row>5</xdr:row>
      <xdr:rowOff>121119</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174626</xdr:rowOff>
    </xdr:from>
    <xdr:to>
      <xdr:col>12</xdr:col>
      <xdr:colOff>428624</xdr:colOff>
      <xdr:row>30</xdr:row>
      <xdr:rowOff>139701</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23031" y="7262814"/>
          <a:ext cx="813593" cy="701676"/>
        </a:xfrm>
        <a:prstGeom prst="rect">
          <a:avLst/>
        </a:prstGeom>
      </xdr:spPr>
    </xdr:pic>
    <xdr:clientData/>
  </xdr:twoCellAnchor>
  <xdr:twoCellAnchor editAs="oneCell">
    <xdr:from>
      <xdr:col>1</xdr:col>
      <xdr:colOff>142874</xdr:colOff>
      <xdr:row>27</xdr:row>
      <xdr:rowOff>231774</xdr:rowOff>
    </xdr:from>
    <xdr:to>
      <xdr:col>2</xdr:col>
      <xdr:colOff>654843</xdr:colOff>
      <xdr:row>31</xdr:row>
      <xdr:rowOff>57150</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2749" y="7319962"/>
          <a:ext cx="670719" cy="714376"/>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1512" y="1790699"/>
          <a:ext cx="244476" cy="298434"/>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8" name="Gráfico 7" descr="Pirámide con niveles contorno">
          <a:extLst>
            <a:ext uri="{FF2B5EF4-FFF2-40B4-BE49-F238E27FC236}">
              <a16:creationId xmlns:a16="http://schemas.microsoft.com/office/drawing/2014/main" id="{F6AE733C-F9B6-41C0-983C-60DFFE4D365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298487" y="1740693"/>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9" name="Grupo 8">
          <a:extLst>
            <a:ext uri="{FF2B5EF4-FFF2-40B4-BE49-F238E27FC236}">
              <a16:creationId xmlns:a16="http://schemas.microsoft.com/office/drawing/2014/main" id="{AFD78AB6-CDCE-4477-B330-61E94F0F7C1B}"/>
            </a:ext>
          </a:extLst>
        </xdr:cNvPr>
        <xdr:cNvGrpSpPr/>
      </xdr:nvGrpSpPr>
      <xdr:grpSpPr>
        <a:xfrm>
          <a:off x="3211512" y="1790699"/>
          <a:ext cx="244476" cy="298434"/>
          <a:chOff x="85596" y="134481"/>
          <a:chExt cx="180000" cy="188103"/>
        </a:xfrm>
      </xdr:grpSpPr>
      <xdr:grpSp>
        <xdr:nvGrpSpPr>
          <xdr:cNvPr id="10" name="Grupo 9">
            <a:extLst>
              <a:ext uri="{FF2B5EF4-FFF2-40B4-BE49-F238E27FC236}">
                <a16:creationId xmlns:a16="http://schemas.microsoft.com/office/drawing/2014/main" id="{BCBA513B-9445-EB55-C0AE-77877F7A3FC0}"/>
              </a:ext>
            </a:extLst>
          </xdr:cNvPr>
          <xdr:cNvGrpSpPr>
            <a:grpSpLocks noChangeAspect="1"/>
          </xdr:cNvGrpSpPr>
        </xdr:nvGrpSpPr>
        <xdr:grpSpPr>
          <a:xfrm>
            <a:off x="85596" y="134481"/>
            <a:ext cx="180000" cy="188103"/>
            <a:chOff x="10975563" y="1597304"/>
            <a:chExt cx="836635" cy="874302"/>
          </a:xfrm>
        </xdr:grpSpPr>
        <xdr:sp macro="" textlink="">
          <xdr:nvSpPr>
            <xdr:cNvPr id="12" name="Rectángulo 11">
              <a:extLst>
                <a:ext uri="{FF2B5EF4-FFF2-40B4-BE49-F238E27FC236}">
                  <a16:creationId xmlns:a16="http://schemas.microsoft.com/office/drawing/2014/main" id="{65BB8476-3988-DF00-47D4-9ED8EEAF069D}"/>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4" name="Conector recto 13">
              <a:extLst>
                <a:ext uri="{FF2B5EF4-FFF2-40B4-BE49-F238E27FC236}">
                  <a16:creationId xmlns:a16="http://schemas.microsoft.com/office/drawing/2014/main" id="{98436124-060C-221C-9795-528F98752942}"/>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15" name="Conector recto 14">
              <a:extLst>
                <a:ext uri="{FF2B5EF4-FFF2-40B4-BE49-F238E27FC236}">
                  <a16:creationId xmlns:a16="http://schemas.microsoft.com/office/drawing/2014/main" id="{99EBB794-1041-951B-CE65-4CE6661E1776}"/>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16" name="Elipse 15">
              <a:extLst>
                <a:ext uri="{FF2B5EF4-FFF2-40B4-BE49-F238E27FC236}">
                  <a16:creationId xmlns:a16="http://schemas.microsoft.com/office/drawing/2014/main" id="{930C2CC2-5DBB-ABE1-1C5E-2AE8D9D92BF9}"/>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7" name="Elipse 16">
              <a:extLst>
                <a:ext uri="{FF2B5EF4-FFF2-40B4-BE49-F238E27FC236}">
                  <a16:creationId xmlns:a16="http://schemas.microsoft.com/office/drawing/2014/main" id="{EAFC7CC5-3118-2AC4-BD9D-B2FE4F0C30AB}"/>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8" name="Elipse 17">
              <a:extLst>
                <a:ext uri="{FF2B5EF4-FFF2-40B4-BE49-F238E27FC236}">
                  <a16:creationId xmlns:a16="http://schemas.microsoft.com/office/drawing/2014/main" id="{D9641D28-CDA0-DAFD-657A-7B7AE9BEA838}"/>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9" name="Conector recto 18">
              <a:extLst>
                <a:ext uri="{FF2B5EF4-FFF2-40B4-BE49-F238E27FC236}">
                  <a16:creationId xmlns:a16="http://schemas.microsoft.com/office/drawing/2014/main" id="{EC1CD01F-0773-D522-9CF2-D8E473D94FCF}"/>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20" name="Rectángulo 19">
              <a:extLst>
                <a:ext uri="{FF2B5EF4-FFF2-40B4-BE49-F238E27FC236}">
                  <a16:creationId xmlns:a16="http://schemas.microsoft.com/office/drawing/2014/main" id="{57DCDB60-9907-9E86-4294-D4B2531291A7}"/>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21" name="Grupo 20">
              <a:extLst>
                <a:ext uri="{FF2B5EF4-FFF2-40B4-BE49-F238E27FC236}">
                  <a16:creationId xmlns:a16="http://schemas.microsoft.com/office/drawing/2014/main" id="{2DFE903F-C536-35B9-18A9-2548EF6DD125}"/>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24" name="Rectángulo redondeado 67">
                <a:extLst>
                  <a:ext uri="{FF2B5EF4-FFF2-40B4-BE49-F238E27FC236}">
                    <a16:creationId xmlns:a16="http://schemas.microsoft.com/office/drawing/2014/main" id="{AA90FA1B-28FF-60CD-BD07-501EEE007E7E}"/>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25" name="Paralelogramo 24">
                <a:extLst>
                  <a:ext uri="{FF2B5EF4-FFF2-40B4-BE49-F238E27FC236}">
                    <a16:creationId xmlns:a16="http://schemas.microsoft.com/office/drawing/2014/main" id="{FD3312EC-0BEB-16A4-2043-0495AD69C4E1}"/>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22" name="Elipse 21">
              <a:extLst>
                <a:ext uri="{FF2B5EF4-FFF2-40B4-BE49-F238E27FC236}">
                  <a16:creationId xmlns:a16="http://schemas.microsoft.com/office/drawing/2014/main" id="{1906EBB7-CA96-DCE2-1257-D2D45D619EB1}"/>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23" name="Conector recto 22">
              <a:extLst>
                <a:ext uri="{FF2B5EF4-FFF2-40B4-BE49-F238E27FC236}">
                  <a16:creationId xmlns:a16="http://schemas.microsoft.com/office/drawing/2014/main" id="{AA2EB9F9-7B8B-EEB1-1006-0F2E47B48D2F}"/>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11" name="Rectángulo 10">
            <a:extLst>
              <a:ext uri="{FF2B5EF4-FFF2-40B4-BE49-F238E27FC236}">
                <a16:creationId xmlns:a16="http://schemas.microsoft.com/office/drawing/2014/main" id="{905A152F-D4F0-C88C-478F-42A95B812272}"/>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26" name="Picture 2">
          <a:extLst>
            <a:ext uri="{FF2B5EF4-FFF2-40B4-BE49-F238E27FC236}">
              <a16:creationId xmlns:a16="http://schemas.microsoft.com/office/drawing/2014/main" id="{663264BA-6F27-4553-B6DA-489CD963FD4C}"/>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562723" y="1804010"/>
          <a:ext cx="285752" cy="27940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27" name="Gráfico 26" descr="Libro cerrado contorno">
          <a:extLst>
            <a:ext uri="{FF2B5EF4-FFF2-40B4-BE49-F238E27FC236}">
              <a16:creationId xmlns:a16="http://schemas.microsoft.com/office/drawing/2014/main" id="{85E7B2C2-DFCA-4B24-BF5D-FE363C2914B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934575" y="1776411"/>
          <a:ext cx="333375" cy="327025"/>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488949</xdr:rowOff>
    </xdr:to>
    <xdr:pic>
      <xdr:nvPicPr>
        <xdr:cNvPr id="2" name="Gráfico 1" descr="Pirámide con niveles contorno">
          <a:extLst>
            <a:ext uri="{FF2B5EF4-FFF2-40B4-BE49-F238E27FC236}">
              <a16:creationId xmlns:a16="http://schemas.microsoft.com/office/drawing/2014/main" id="{B805C620-0C19-4953-8550-68E3A31E141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298487" y="1740693"/>
          <a:ext cx="440531" cy="443706"/>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5" name="Grupo 4">
          <a:extLst>
            <a:ext uri="{FF2B5EF4-FFF2-40B4-BE49-F238E27FC236}">
              <a16:creationId xmlns:a16="http://schemas.microsoft.com/office/drawing/2014/main" id="{18BCA24E-AD94-46D4-9D41-3736A423C69D}"/>
            </a:ext>
          </a:extLst>
        </xdr:cNvPr>
        <xdr:cNvGrpSpPr/>
      </xdr:nvGrpSpPr>
      <xdr:grpSpPr>
        <a:xfrm>
          <a:off x="3211512" y="1790699"/>
          <a:ext cx="244476" cy="298434"/>
          <a:chOff x="85596" y="134481"/>
          <a:chExt cx="180000" cy="188103"/>
        </a:xfrm>
      </xdr:grpSpPr>
      <xdr:grpSp>
        <xdr:nvGrpSpPr>
          <xdr:cNvPr id="7" name="Grupo 6">
            <a:extLst>
              <a:ext uri="{FF2B5EF4-FFF2-40B4-BE49-F238E27FC236}">
                <a16:creationId xmlns:a16="http://schemas.microsoft.com/office/drawing/2014/main" id="{EF5EB36D-DF4D-0CB3-3C9F-A31435E3A248}"/>
              </a:ext>
            </a:extLst>
          </xdr:cNvPr>
          <xdr:cNvGrpSpPr>
            <a:grpSpLocks noChangeAspect="1"/>
          </xdr:cNvGrpSpPr>
        </xdr:nvGrpSpPr>
        <xdr:grpSpPr>
          <a:xfrm>
            <a:off x="85596" y="134481"/>
            <a:ext cx="180000" cy="188103"/>
            <a:chOff x="10975563" y="1597304"/>
            <a:chExt cx="836635" cy="874302"/>
          </a:xfrm>
        </xdr:grpSpPr>
        <xdr:sp macro="" textlink="">
          <xdr:nvSpPr>
            <xdr:cNvPr id="46" name="Rectángulo 45">
              <a:extLst>
                <a:ext uri="{FF2B5EF4-FFF2-40B4-BE49-F238E27FC236}">
                  <a16:creationId xmlns:a16="http://schemas.microsoft.com/office/drawing/2014/main" id="{3644C872-F15B-631D-56FD-0C9A7E4AD89E}"/>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8" name="Conector recto 47">
              <a:extLst>
                <a:ext uri="{FF2B5EF4-FFF2-40B4-BE49-F238E27FC236}">
                  <a16:creationId xmlns:a16="http://schemas.microsoft.com/office/drawing/2014/main" id="{606D3504-3F3F-136D-9121-CB5D7CE3ABD4}"/>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49" name="Conector recto 48">
              <a:extLst>
                <a:ext uri="{FF2B5EF4-FFF2-40B4-BE49-F238E27FC236}">
                  <a16:creationId xmlns:a16="http://schemas.microsoft.com/office/drawing/2014/main" id="{2E676BDC-0797-12E4-1DB0-8FE1400895C6}"/>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50" name="Elipse 49">
              <a:extLst>
                <a:ext uri="{FF2B5EF4-FFF2-40B4-BE49-F238E27FC236}">
                  <a16:creationId xmlns:a16="http://schemas.microsoft.com/office/drawing/2014/main" id="{91F5D883-1C83-6C64-7F97-E4334B151F94}"/>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51" name="Elipse 50">
              <a:extLst>
                <a:ext uri="{FF2B5EF4-FFF2-40B4-BE49-F238E27FC236}">
                  <a16:creationId xmlns:a16="http://schemas.microsoft.com/office/drawing/2014/main" id="{CDD7B7FC-D494-F35E-7FE8-D3B6EB63BFEA}"/>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52" name="Elipse 51">
              <a:extLst>
                <a:ext uri="{FF2B5EF4-FFF2-40B4-BE49-F238E27FC236}">
                  <a16:creationId xmlns:a16="http://schemas.microsoft.com/office/drawing/2014/main" id="{D434D7CD-D25D-0082-CAAE-A32927D8498A}"/>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53" name="Conector recto 52">
              <a:extLst>
                <a:ext uri="{FF2B5EF4-FFF2-40B4-BE49-F238E27FC236}">
                  <a16:creationId xmlns:a16="http://schemas.microsoft.com/office/drawing/2014/main" id="{600848EA-3B3C-68F0-0835-79AF3EAD2B53}"/>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54" name="Rectángulo 53">
              <a:extLst>
                <a:ext uri="{FF2B5EF4-FFF2-40B4-BE49-F238E27FC236}">
                  <a16:creationId xmlns:a16="http://schemas.microsoft.com/office/drawing/2014/main" id="{1DA4092E-F577-4178-8BE0-684B4200C063}"/>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55" name="Grupo 54">
              <a:extLst>
                <a:ext uri="{FF2B5EF4-FFF2-40B4-BE49-F238E27FC236}">
                  <a16:creationId xmlns:a16="http://schemas.microsoft.com/office/drawing/2014/main" id="{E889A62B-7EF8-0DE8-F1E2-11937A85A1E9}"/>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58" name="Rectángulo redondeado 67">
                <a:extLst>
                  <a:ext uri="{FF2B5EF4-FFF2-40B4-BE49-F238E27FC236}">
                    <a16:creationId xmlns:a16="http://schemas.microsoft.com/office/drawing/2014/main" id="{634256EF-0CD4-EA18-68C0-7567FD5AB8F8}"/>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59" name="Paralelogramo 58">
                <a:extLst>
                  <a:ext uri="{FF2B5EF4-FFF2-40B4-BE49-F238E27FC236}">
                    <a16:creationId xmlns:a16="http://schemas.microsoft.com/office/drawing/2014/main" id="{8A1B8946-7BEF-0006-89A4-83BBE1192609}"/>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56" name="Elipse 55">
              <a:extLst>
                <a:ext uri="{FF2B5EF4-FFF2-40B4-BE49-F238E27FC236}">
                  <a16:creationId xmlns:a16="http://schemas.microsoft.com/office/drawing/2014/main" id="{F5619AE5-C4C1-C009-A07E-07C40C95207F}"/>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57" name="Conector recto 56">
              <a:extLst>
                <a:ext uri="{FF2B5EF4-FFF2-40B4-BE49-F238E27FC236}">
                  <a16:creationId xmlns:a16="http://schemas.microsoft.com/office/drawing/2014/main" id="{B88E1C46-EC97-020A-2640-0B221D0D8321}"/>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28" name="Rectángulo 27">
            <a:extLst>
              <a:ext uri="{FF2B5EF4-FFF2-40B4-BE49-F238E27FC236}">
                <a16:creationId xmlns:a16="http://schemas.microsoft.com/office/drawing/2014/main" id="{757B6F83-F1B9-35A5-AD18-54ADBF565439}"/>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425450</xdr:colOff>
      <xdr:row>8</xdr:row>
      <xdr:rowOff>391137</xdr:rowOff>
    </xdr:to>
    <xdr:pic>
      <xdr:nvPicPr>
        <xdr:cNvPr id="60" name="Picture 2">
          <a:extLst>
            <a:ext uri="{FF2B5EF4-FFF2-40B4-BE49-F238E27FC236}">
              <a16:creationId xmlns:a16="http://schemas.microsoft.com/office/drawing/2014/main" id="{1191E688-ABE2-4F17-BDD4-72BBF8FB1930}"/>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562723" y="1804010"/>
          <a:ext cx="282577" cy="28257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411161</xdr:rowOff>
    </xdr:to>
    <xdr:pic>
      <xdr:nvPicPr>
        <xdr:cNvPr id="61" name="Gráfico 60" descr="Libro cerrado contorno">
          <a:extLst>
            <a:ext uri="{FF2B5EF4-FFF2-40B4-BE49-F238E27FC236}">
              <a16:creationId xmlns:a16="http://schemas.microsoft.com/office/drawing/2014/main" id="{9CC95166-34F9-4491-AD01-038D8A04C9F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934575" y="1776411"/>
          <a:ext cx="333375" cy="330200"/>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488949</xdr:rowOff>
    </xdr:to>
    <xdr:pic>
      <xdr:nvPicPr>
        <xdr:cNvPr id="62" name="Gráfico 61" descr="Pirámide con niveles contorno">
          <a:extLst>
            <a:ext uri="{FF2B5EF4-FFF2-40B4-BE49-F238E27FC236}">
              <a16:creationId xmlns:a16="http://schemas.microsoft.com/office/drawing/2014/main" id="{97CE51AB-E636-4592-9A2B-AA791EE1AC9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298487" y="1740693"/>
          <a:ext cx="440531" cy="443706"/>
        </a:xfrm>
        <a:prstGeom prst="rect">
          <a:avLst/>
        </a:prstGeom>
      </xdr:spPr>
    </xdr:pic>
    <xdr:clientData/>
  </xdr:twoCellAnchor>
  <xdr:twoCellAnchor>
    <xdr:from>
      <xdr:col>3</xdr:col>
      <xdr:colOff>163512</xdr:colOff>
      <xdr:row>8</xdr:row>
      <xdr:rowOff>95249</xdr:rowOff>
    </xdr:from>
    <xdr:to>
      <xdr:col>3</xdr:col>
      <xdr:colOff>407988</xdr:colOff>
      <xdr:row>8</xdr:row>
      <xdr:rowOff>393683</xdr:rowOff>
    </xdr:to>
    <xdr:grpSp>
      <xdr:nvGrpSpPr>
        <xdr:cNvPr id="63" name="Grupo 62">
          <a:extLst>
            <a:ext uri="{FF2B5EF4-FFF2-40B4-BE49-F238E27FC236}">
              <a16:creationId xmlns:a16="http://schemas.microsoft.com/office/drawing/2014/main" id="{B1F150DD-25A1-43AA-8500-69B2ECC77505}"/>
            </a:ext>
          </a:extLst>
        </xdr:cNvPr>
        <xdr:cNvGrpSpPr/>
      </xdr:nvGrpSpPr>
      <xdr:grpSpPr>
        <a:xfrm>
          <a:off x="3208337" y="1790699"/>
          <a:ext cx="250826" cy="295259"/>
          <a:chOff x="85596" y="134481"/>
          <a:chExt cx="180000" cy="188103"/>
        </a:xfrm>
      </xdr:grpSpPr>
      <xdr:grpSp>
        <xdr:nvGrpSpPr>
          <xdr:cNvPr id="64" name="Grupo 63">
            <a:extLst>
              <a:ext uri="{FF2B5EF4-FFF2-40B4-BE49-F238E27FC236}">
                <a16:creationId xmlns:a16="http://schemas.microsoft.com/office/drawing/2014/main" id="{7A67CA64-3323-6F78-3E00-5409040F162A}"/>
              </a:ext>
            </a:extLst>
          </xdr:cNvPr>
          <xdr:cNvGrpSpPr>
            <a:grpSpLocks noChangeAspect="1"/>
          </xdr:cNvGrpSpPr>
        </xdr:nvGrpSpPr>
        <xdr:grpSpPr>
          <a:xfrm>
            <a:off x="85596" y="134481"/>
            <a:ext cx="180000" cy="188103"/>
            <a:chOff x="10975563" y="1597304"/>
            <a:chExt cx="836635" cy="874302"/>
          </a:xfrm>
        </xdr:grpSpPr>
        <xdr:sp macro="" textlink="">
          <xdr:nvSpPr>
            <xdr:cNvPr id="66" name="Rectángulo 65">
              <a:extLst>
                <a:ext uri="{FF2B5EF4-FFF2-40B4-BE49-F238E27FC236}">
                  <a16:creationId xmlns:a16="http://schemas.microsoft.com/office/drawing/2014/main" id="{D1FD6D63-2228-2864-4274-5967EBFE6A18}"/>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67" name="Conector recto 66">
              <a:extLst>
                <a:ext uri="{FF2B5EF4-FFF2-40B4-BE49-F238E27FC236}">
                  <a16:creationId xmlns:a16="http://schemas.microsoft.com/office/drawing/2014/main" id="{D4DD4AD4-11E7-E764-06F4-387B48D9E480}"/>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68" name="Conector recto 67">
              <a:extLst>
                <a:ext uri="{FF2B5EF4-FFF2-40B4-BE49-F238E27FC236}">
                  <a16:creationId xmlns:a16="http://schemas.microsoft.com/office/drawing/2014/main" id="{33EB0DFE-F424-8579-D011-E6737A89F9A8}"/>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69" name="Elipse 68">
              <a:extLst>
                <a:ext uri="{FF2B5EF4-FFF2-40B4-BE49-F238E27FC236}">
                  <a16:creationId xmlns:a16="http://schemas.microsoft.com/office/drawing/2014/main" id="{8927CCCB-CD20-6FC3-7551-93C7485921D6}"/>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70" name="Elipse 69">
              <a:extLst>
                <a:ext uri="{FF2B5EF4-FFF2-40B4-BE49-F238E27FC236}">
                  <a16:creationId xmlns:a16="http://schemas.microsoft.com/office/drawing/2014/main" id="{87C23A0B-A636-0829-2BC1-0D87D04D6E1E}"/>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71" name="Elipse 70">
              <a:extLst>
                <a:ext uri="{FF2B5EF4-FFF2-40B4-BE49-F238E27FC236}">
                  <a16:creationId xmlns:a16="http://schemas.microsoft.com/office/drawing/2014/main" id="{1B7A6530-6F3F-5578-D992-54D433990A6E}"/>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72" name="Conector recto 71">
              <a:extLst>
                <a:ext uri="{FF2B5EF4-FFF2-40B4-BE49-F238E27FC236}">
                  <a16:creationId xmlns:a16="http://schemas.microsoft.com/office/drawing/2014/main" id="{CDD4569A-90BC-ECB9-5CC6-4D60F2D0CD3A}"/>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73" name="Rectángulo 72">
              <a:extLst>
                <a:ext uri="{FF2B5EF4-FFF2-40B4-BE49-F238E27FC236}">
                  <a16:creationId xmlns:a16="http://schemas.microsoft.com/office/drawing/2014/main" id="{D89AFFE4-07B5-A810-88ED-061ED1744802}"/>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74" name="Grupo 73">
              <a:extLst>
                <a:ext uri="{FF2B5EF4-FFF2-40B4-BE49-F238E27FC236}">
                  <a16:creationId xmlns:a16="http://schemas.microsoft.com/office/drawing/2014/main" id="{EA20E7D4-4660-A414-D35D-B10BC2A4A98D}"/>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77" name="Rectángulo redondeado 67">
                <a:extLst>
                  <a:ext uri="{FF2B5EF4-FFF2-40B4-BE49-F238E27FC236}">
                    <a16:creationId xmlns:a16="http://schemas.microsoft.com/office/drawing/2014/main" id="{A73C3A4E-E381-2BEF-26FF-59CE853BEE7D}"/>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78" name="Paralelogramo 77">
                <a:extLst>
                  <a:ext uri="{FF2B5EF4-FFF2-40B4-BE49-F238E27FC236}">
                    <a16:creationId xmlns:a16="http://schemas.microsoft.com/office/drawing/2014/main" id="{BF9D56AB-BFD5-CCFA-90A9-E985FC26AA33}"/>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75" name="Elipse 74">
              <a:extLst>
                <a:ext uri="{FF2B5EF4-FFF2-40B4-BE49-F238E27FC236}">
                  <a16:creationId xmlns:a16="http://schemas.microsoft.com/office/drawing/2014/main" id="{0F2BFFCD-4759-C4C1-E5D2-753C770EBEDE}"/>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76" name="Conector recto 75">
              <a:extLst>
                <a:ext uri="{FF2B5EF4-FFF2-40B4-BE49-F238E27FC236}">
                  <a16:creationId xmlns:a16="http://schemas.microsoft.com/office/drawing/2014/main" id="{437D921E-F3F1-F9BD-1C72-E757297C39F8}"/>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65" name="Rectángulo 64">
            <a:extLst>
              <a:ext uri="{FF2B5EF4-FFF2-40B4-BE49-F238E27FC236}">
                <a16:creationId xmlns:a16="http://schemas.microsoft.com/office/drawing/2014/main" id="{16B31888-BA05-C0FC-E1D0-3E6B28329603}"/>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425450</xdr:colOff>
      <xdr:row>8</xdr:row>
      <xdr:rowOff>391137</xdr:rowOff>
    </xdr:to>
    <xdr:pic>
      <xdr:nvPicPr>
        <xdr:cNvPr id="79" name="Picture 2">
          <a:extLst>
            <a:ext uri="{FF2B5EF4-FFF2-40B4-BE49-F238E27FC236}">
              <a16:creationId xmlns:a16="http://schemas.microsoft.com/office/drawing/2014/main" id="{B72E0974-60E3-46E3-AF8F-C27EF63D5097}"/>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562723" y="1804010"/>
          <a:ext cx="282577" cy="28257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411161</xdr:rowOff>
    </xdr:to>
    <xdr:pic>
      <xdr:nvPicPr>
        <xdr:cNvPr id="80" name="Gráfico 79" descr="Libro cerrado contorno">
          <a:extLst>
            <a:ext uri="{FF2B5EF4-FFF2-40B4-BE49-F238E27FC236}">
              <a16:creationId xmlns:a16="http://schemas.microsoft.com/office/drawing/2014/main" id="{3F4927B0-0CAB-45DB-94BF-8D47ED1B62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934575" y="1776411"/>
          <a:ext cx="333375" cy="330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4FF8FB2C-DA8C-4FFB-9F07-7F7133161CE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7A1B19B9-2DA3-DCBE-A5B8-134B632FB06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1" name="Gráfico 10" descr="Flecha lineal: vuelta en U horizontal contorno">
            <a:extLst>
              <a:ext uri="{FF2B5EF4-FFF2-40B4-BE49-F238E27FC236}">
                <a16:creationId xmlns:a16="http://schemas.microsoft.com/office/drawing/2014/main" id="{B37E489A-0EAD-CD1C-1312-800CADECEB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2" name="Imagen 1">
          <a:extLst>
            <a:ext uri="{FF2B5EF4-FFF2-40B4-BE49-F238E27FC236}">
              <a16:creationId xmlns:a16="http://schemas.microsoft.com/office/drawing/2014/main" id="{EE35C7F9-A723-4984-A50D-1932F75E16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64676" y="345282"/>
          <a:ext cx="2209800"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F1D4CB86-0052-4E92-B834-C6B2B04CB8BC}"/>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39D26491-AED9-34EE-80DB-919E8C89916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CFE630CE-0625-69CA-F180-C91273713D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0" name="Grupo 9">
          <a:hlinkClick xmlns:r="http://schemas.openxmlformats.org/officeDocument/2006/relationships" r:id="rId2"/>
          <a:extLst>
            <a:ext uri="{FF2B5EF4-FFF2-40B4-BE49-F238E27FC236}">
              <a16:creationId xmlns:a16="http://schemas.microsoft.com/office/drawing/2014/main" id="{DFA6D542-1246-4A69-8B2A-4817503770BD}"/>
            </a:ext>
          </a:extLst>
        </xdr:cNvPr>
        <xdr:cNvGrpSpPr/>
      </xdr:nvGrpSpPr>
      <xdr:grpSpPr>
        <a:xfrm>
          <a:off x="211138" y="297656"/>
          <a:ext cx="2329654" cy="365920"/>
          <a:chOff x="285752" y="309562"/>
          <a:chExt cx="2345529" cy="377826"/>
        </a:xfrm>
      </xdr:grpSpPr>
      <xdr:sp macro="" textlink="">
        <xdr:nvSpPr>
          <xdr:cNvPr id="11" name="Rectángulo 10">
            <a:hlinkClick xmlns:r="http://schemas.openxmlformats.org/officeDocument/2006/relationships" r:id="rId2"/>
            <a:extLst>
              <a:ext uri="{FF2B5EF4-FFF2-40B4-BE49-F238E27FC236}">
                <a16:creationId xmlns:a16="http://schemas.microsoft.com/office/drawing/2014/main" id="{1F89974E-A5AA-7D83-4C56-CD0FD92BA29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2" name="Gráfico 11" descr="Flecha lineal: vuelta en U horizontal contorno">
            <a:extLst>
              <a:ext uri="{FF2B5EF4-FFF2-40B4-BE49-F238E27FC236}">
                <a16:creationId xmlns:a16="http://schemas.microsoft.com/office/drawing/2014/main" id="{376AC7C6-EE57-C646-D658-DBDAF06EF7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4121682-3E15-4396-91BC-D283467CC1D0}"/>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07B111-6306-3E80-EC77-035CCD276E0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161049C-E5E8-AAC2-B838-256D6622A4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7" name="Grupo 16">
          <a:hlinkClick xmlns:r="http://schemas.openxmlformats.org/officeDocument/2006/relationships" r:id="rId2"/>
          <a:extLst>
            <a:ext uri="{FF2B5EF4-FFF2-40B4-BE49-F238E27FC236}">
              <a16:creationId xmlns:a16="http://schemas.microsoft.com/office/drawing/2014/main" id="{344E5C37-B8D0-4432-A275-AA4B3803B3F1}"/>
            </a:ext>
          </a:extLst>
        </xdr:cNvPr>
        <xdr:cNvGrpSpPr/>
      </xdr:nvGrpSpPr>
      <xdr:grpSpPr>
        <a:xfrm>
          <a:off x="211138" y="297656"/>
          <a:ext cx="2329654" cy="365920"/>
          <a:chOff x="285752" y="309562"/>
          <a:chExt cx="2345529" cy="377826"/>
        </a:xfrm>
      </xdr:grpSpPr>
      <xdr:sp macro="" textlink="">
        <xdr:nvSpPr>
          <xdr:cNvPr id="18" name="Rectángulo 17">
            <a:hlinkClick xmlns:r="http://schemas.openxmlformats.org/officeDocument/2006/relationships" r:id="rId2"/>
            <a:extLst>
              <a:ext uri="{FF2B5EF4-FFF2-40B4-BE49-F238E27FC236}">
                <a16:creationId xmlns:a16="http://schemas.microsoft.com/office/drawing/2014/main" id="{9E61E445-80D4-3370-CBE8-59312B7C722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9" name="Gráfico 18" descr="Flecha lineal: vuelta en U horizontal contorno">
            <a:extLst>
              <a:ext uri="{FF2B5EF4-FFF2-40B4-BE49-F238E27FC236}">
                <a16:creationId xmlns:a16="http://schemas.microsoft.com/office/drawing/2014/main" id="{DF565E5D-9D5E-99F0-B5CE-FC4597BF1F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0" name="Grupo 19">
          <a:hlinkClick xmlns:r="http://schemas.openxmlformats.org/officeDocument/2006/relationships" r:id="rId2"/>
          <a:extLst>
            <a:ext uri="{FF2B5EF4-FFF2-40B4-BE49-F238E27FC236}">
              <a16:creationId xmlns:a16="http://schemas.microsoft.com/office/drawing/2014/main" id="{367645AC-9126-4E9C-9AE8-9B73A5E5F685}"/>
            </a:ext>
          </a:extLst>
        </xdr:cNvPr>
        <xdr:cNvGrpSpPr/>
      </xdr:nvGrpSpPr>
      <xdr:grpSpPr>
        <a:xfrm>
          <a:off x="207963" y="294481"/>
          <a:ext cx="2332829" cy="369095"/>
          <a:chOff x="285752" y="309562"/>
          <a:chExt cx="2345529" cy="377826"/>
        </a:xfrm>
      </xdr:grpSpPr>
      <xdr:sp macro="" textlink="">
        <xdr:nvSpPr>
          <xdr:cNvPr id="21" name="Rectángulo 20">
            <a:hlinkClick xmlns:r="http://schemas.openxmlformats.org/officeDocument/2006/relationships" r:id="rId2"/>
            <a:extLst>
              <a:ext uri="{FF2B5EF4-FFF2-40B4-BE49-F238E27FC236}">
                <a16:creationId xmlns:a16="http://schemas.microsoft.com/office/drawing/2014/main" id="{19FDEE94-6B0E-2D56-B1E0-22A1FC7157A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22" name="Gráfico 21" descr="Flecha lineal: vuelta en U horizontal contorno">
            <a:extLst>
              <a:ext uri="{FF2B5EF4-FFF2-40B4-BE49-F238E27FC236}">
                <a16:creationId xmlns:a16="http://schemas.microsoft.com/office/drawing/2014/main" id="{523930D5-16E6-34B2-3482-9444D7AC82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1F3CF3E5-60DC-4DFE-979F-DA599F86B7F9}"/>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6D257BB2-0058-9367-C147-E375655A6B6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9DA356F-7741-A714-E255-6098D407D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27BDE7A7-D16F-4AC1-92A0-F2530E55B966}"/>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5B0DF996-427A-32FA-9601-C13549F3F6C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67ECEBD7-C636-2235-680D-0B57D71CE2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CB0C0E0C-C76C-4C08-8635-DA1CD9542329}"/>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280A3CAA-3B17-B91A-5288-4DFC6B203DA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BC45155D-CBAF-7500-2B7A-7482BC6127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4A6A4B10-CC79-4745-9F5C-2F2C260A8388}"/>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2F0021B-1200-506B-B054-966B15157D8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B790907-B673-D3DD-D47D-FA7468DFC0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5E840B2A-A1E4-4726-A058-EF320E93D5AB}"/>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14817E9C-B14B-00B8-A3AD-4F585E367AD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9661D8B6-3FC8-70E4-04D7-0FCCDC68EA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4D055D5A-4349-4642-B6B4-F3F8090772D3}"/>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266F9EC6-0525-4E0D-1393-9396EE70EA5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B5FEB3B1-6F80-0242-3C59-9370C33070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EF70C676-0A2A-4742-A0A5-FDC2DC7B6D1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5"/>
            <a:extLst>
              <a:ext uri="{FF2B5EF4-FFF2-40B4-BE49-F238E27FC236}">
                <a16:creationId xmlns:a16="http://schemas.microsoft.com/office/drawing/2014/main" id="{818E68C8-0967-5174-FDE3-9EC86CA7F63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86289D30-ECE8-6C0A-020A-0830866193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0" name="Grupo 19">
          <a:hlinkClick xmlns:r="http://schemas.openxmlformats.org/officeDocument/2006/relationships" r:id="rId2"/>
          <a:extLst>
            <a:ext uri="{FF2B5EF4-FFF2-40B4-BE49-F238E27FC236}">
              <a16:creationId xmlns:a16="http://schemas.microsoft.com/office/drawing/2014/main" id="{CBA5A6AB-2378-4E56-BAF0-0E512499BEF1}"/>
            </a:ext>
          </a:extLst>
        </xdr:cNvPr>
        <xdr:cNvGrpSpPr/>
      </xdr:nvGrpSpPr>
      <xdr:grpSpPr>
        <a:xfrm>
          <a:off x="207963" y="294481"/>
          <a:ext cx="2332829" cy="369095"/>
          <a:chOff x="285752" y="309562"/>
          <a:chExt cx="2345529" cy="377826"/>
        </a:xfrm>
      </xdr:grpSpPr>
      <xdr:sp macro="" textlink="">
        <xdr:nvSpPr>
          <xdr:cNvPr id="21" name="Rectángulo 20">
            <a:hlinkClick xmlns:r="http://schemas.openxmlformats.org/officeDocument/2006/relationships" r:id="rId2"/>
            <a:extLst>
              <a:ext uri="{FF2B5EF4-FFF2-40B4-BE49-F238E27FC236}">
                <a16:creationId xmlns:a16="http://schemas.microsoft.com/office/drawing/2014/main" id="{1284412F-02FA-6D83-206E-C662EDDBD70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2" name="Gráfico 21" descr="Flecha lineal: vuelta en U horizontal contorno">
            <a:extLst>
              <a:ext uri="{FF2B5EF4-FFF2-40B4-BE49-F238E27FC236}">
                <a16:creationId xmlns:a16="http://schemas.microsoft.com/office/drawing/2014/main" id="{E7BAB0F6-59FF-33EA-55EF-4E50842E3B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4" name="Grupo 23">
          <a:hlinkClick xmlns:r="http://schemas.openxmlformats.org/officeDocument/2006/relationships" r:id="rId2"/>
          <a:extLst>
            <a:ext uri="{FF2B5EF4-FFF2-40B4-BE49-F238E27FC236}">
              <a16:creationId xmlns:a16="http://schemas.microsoft.com/office/drawing/2014/main" id="{4B253467-DAF6-4154-B182-72DFE14C69FC}"/>
            </a:ext>
          </a:extLst>
        </xdr:cNvPr>
        <xdr:cNvGrpSpPr/>
      </xdr:nvGrpSpPr>
      <xdr:grpSpPr>
        <a:xfrm>
          <a:off x="211138" y="297656"/>
          <a:ext cx="2329654" cy="365920"/>
          <a:chOff x="285752" y="309562"/>
          <a:chExt cx="2345529" cy="377826"/>
        </a:xfrm>
      </xdr:grpSpPr>
      <xdr:sp macro="" textlink="">
        <xdr:nvSpPr>
          <xdr:cNvPr id="25" name="Rectángulo 24">
            <a:hlinkClick xmlns:r="http://schemas.openxmlformats.org/officeDocument/2006/relationships" r:id="rId2"/>
            <a:extLst>
              <a:ext uri="{FF2B5EF4-FFF2-40B4-BE49-F238E27FC236}">
                <a16:creationId xmlns:a16="http://schemas.microsoft.com/office/drawing/2014/main" id="{E5A3BDC9-94EE-BE09-91D7-C6AE8DFB6CE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26" name="Gráfico 25" descr="Flecha lineal: vuelta en U horizontal contorno">
            <a:extLst>
              <a:ext uri="{FF2B5EF4-FFF2-40B4-BE49-F238E27FC236}">
                <a16:creationId xmlns:a16="http://schemas.microsoft.com/office/drawing/2014/main" id="{A0A17394-3AE8-3EF3-005C-5F638D8018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DF20E51-3BD4-43DE-9C90-ED9716045202}"/>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D0A62A2-3814-C958-D712-18BB952C25D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A9B251D-E1B4-C796-A6CE-9415685240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7" name="Grupo 26">
          <a:hlinkClick xmlns:r="http://schemas.openxmlformats.org/officeDocument/2006/relationships" r:id="rId2"/>
          <a:extLst>
            <a:ext uri="{FF2B5EF4-FFF2-40B4-BE49-F238E27FC236}">
              <a16:creationId xmlns:a16="http://schemas.microsoft.com/office/drawing/2014/main" id="{953C7E9B-9162-488B-944D-42846D6C8FE2}"/>
            </a:ext>
          </a:extLst>
        </xdr:cNvPr>
        <xdr:cNvGrpSpPr/>
      </xdr:nvGrpSpPr>
      <xdr:grpSpPr>
        <a:xfrm>
          <a:off x="207963" y="294481"/>
          <a:ext cx="2332829" cy="369095"/>
          <a:chOff x="285752" y="309562"/>
          <a:chExt cx="2345529" cy="377826"/>
        </a:xfrm>
      </xdr:grpSpPr>
      <xdr:sp macro="" textlink="">
        <xdr:nvSpPr>
          <xdr:cNvPr id="28" name="Rectángulo 27">
            <a:hlinkClick xmlns:r="http://schemas.openxmlformats.org/officeDocument/2006/relationships" r:id="rId5"/>
            <a:extLst>
              <a:ext uri="{FF2B5EF4-FFF2-40B4-BE49-F238E27FC236}">
                <a16:creationId xmlns:a16="http://schemas.microsoft.com/office/drawing/2014/main" id="{FFB56F51-7809-43C5-AD27-A7A2B85A307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9" name="Gráfico 28" descr="Flecha lineal: vuelta en U horizontal contorno">
            <a:extLst>
              <a:ext uri="{FF2B5EF4-FFF2-40B4-BE49-F238E27FC236}">
                <a16:creationId xmlns:a16="http://schemas.microsoft.com/office/drawing/2014/main" id="{BDDDC4B5-4EB5-802D-7407-80E5AA01CB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74134135-3E47-45CE-8B83-CBC2E37B82E3}"/>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4333A58E-C36E-7765-A430-AEB3F4718F1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50D84C89-EB60-4662-74C5-DB10999469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3" name="Grupo 12">
          <a:hlinkClick xmlns:r="http://schemas.openxmlformats.org/officeDocument/2006/relationships" r:id="rId2"/>
          <a:extLst>
            <a:ext uri="{FF2B5EF4-FFF2-40B4-BE49-F238E27FC236}">
              <a16:creationId xmlns:a16="http://schemas.microsoft.com/office/drawing/2014/main" id="{30AE72C7-043E-4DA7-87D8-B658B16047E9}"/>
            </a:ext>
          </a:extLst>
        </xdr:cNvPr>
        <xdr:cNvGrpSpPr/>
      </xdr:nvGrpSpPr>
      <xdr:grpSpPr>
        <a:xfrm>
          <a:off x="211138" y="297656"/>
          <a:ext cx="2329654" cy="365920"/>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34D94024-A773-9474-2E59-A1EBCA2F782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5" name="Gráfico 14" descr="Flecha lineal: vuelta en U horizontal contorno">
            <a:extLst>
              <a:ext uri="{FF2B5EF4-FFF2-40B4-BE49-F238E27FC236}">
                <a16:creationId xmlns:a16="http://schemas.microsoft.com/office/drawing/2014/main" id="{432DB2EC-89DC-E5FB-7ED6-FEE8E47006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60CDB80-2CA2-4198-97D2-3B41CDBAB32B}"/>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9F3D73-F3F0-65E5-73B1-195DB3D22B0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BB3EE9A-52A7-9DB3-3A3A-6AEBD59657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B659FA3B-0E24-43F9-85DE-66F95BCB2912}"/>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9C999DDF-A0BE-911E-B00F-7C3A8F5BB0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0DE2ED4A-DEB3-42B1-A4D4-681F27917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67117021-C8A7-4575-8A85-AF2151569D78}"/>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FF95A719-4886-D495-6949-9A678D5EBCD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FF62ACF6-B462-958D-4BEC-CADAA353D1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482600</xdr:colOff>
      <xdr:row>0</xdr:row>
      <xdr:rowOff>317500</xdr:rowOff>
    </xdr:from>
    <xdr:to>
      <xdr:col>13</xdr:col>
      <xdr:colOff>874714</xdr:colOff>
      <xdr:row>1</xdr:row>
      <xdr:rowOff>133801</xdr:rowOff>
    </xdr:to>
    <xdr:pic>
      <xdr:nvPicPr>
        <xdr:cNvPr id="4" name="Imagen 3">
          <a:extLst>
            <a:ext uri="{FF2B5EF4-FFF2-40B4-BE49-F238E27FC236}">
              <a16:creationId xmlns:a16="http://schemas.microsoft.com/office/drawing/2014/main" id="{9FB9A784-AC04-4769-881B-F5FF7E67B5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5800" y="317500"/>
          <a:ext cx="2182814" cy="451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292100</xdr:colOff>
      <xdr:row>0</xdr:row>
      <xdr:rowOff>317500</xdr:rowOff>
    </xdr:from>
    <xdr:to>
      <xdr:col>1</xdr:col>
      <xdr:colOff>2621754</xdr:colOff>
      <xdr:row>1</xdr:row>
      <xdr:rowOff>54770</xdr:rowOff>
    </xdr:to>
    <xdr:grpSp>
      <xdr:nvGrpSpPr>
        <xdr:cNvPr id="5" name="Grupo 4">
          <a:hlinkClick xmlns:r="http://schemas.openxmlformats.org/officeDocument/2006/relationships" r:id="rId2"/>
          <a:extLst>
            <a:ext uri="{FF2B5EF4-FFF2-40B4-BE49-F238E27FC236}">
              <a16:creationId xmlns:a16="http://schemas.microsoft.com/office/drawing/2014/main" id="{EC0A6457-1506-466C-ABC8-836E5BA70535}"/>
            </a:ext>
          </a:extLst>
        </xdr:cNvPr>
        <xdr:cNvGrpSpPr/>
      </xdr:nvGrpSpPr>
      <xdr:grpSpPr>
        <a:xfrm>
          <a:off x="476250" y="314325"/>
          <a:ext cx="2323304" cy="369095"/>
          <a:chOff x="285752" y="309562"/>
          <a:chExt cx="2345529" cy="377826"/>
        </a:xfrm>
      </xdr:grpSpPr>
      <xdr:sp macro="" textlink="">
        <xdr:nvSpPr>
          <xdr:cNvPr id="6" name="Rectángulo 5">
            <a:hlinkClick xmlns:r="http://schemas.openxmlformats.org/officeDocument/2006/relationships" r:id="rId2"/>
            <a:extLst>
              <a:ext uri="{FF2B5EF4-FFF2-40B4-BE49-F238E27FC236}">
                <a16:creationId xmlns:a16="http://schemas.microsoft.com/office/drawing/2014/main" id="{281C2090-0544-F57D-3315-AE1D824502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7" name="Gráfico 6" descr="Flecha lineal: vuelta en U horizontal contorno">
            <a:extLst>
              <a:ext uri="{FF2B5EF4-FFF2-40B4-BE49-F238E27FC236}">
                <a16:creationId xmlns:a16="http://schemas.microsoft.com/office/drawing/2014/main" id="{8FE10197-9DD8-4442-D406-88E1B8DD97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1194599</xdr:colOff>
      <xdr:row>0</xdr:row>
      <xdr:rowOff>377032</xdr:rowOff>
    </xdr:from>
    <xdr:to>
      <xdr:col>5</xdr:col>
      <xdr:colOff>932663</xdr:colOff>
      <xdr:row>1</xdr:row>
      <xdr:rowOff>193333</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6099" y="377032"/>
          <a:ext cx="2182814" cy="451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38B1DB5-7FE7-4E8B-9AD6-3447A08FBCC1}"/>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4ED8E3D5-DB7C-D4A5-59EA-B4032E354EF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902932F-2D9C-2319-22B3-2FE881B6F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2E637ED2-11BC-4AF1-91C3-A396DA9517A5}"/>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674E50AA-4647-BF94-A68D-E4FE8719DA9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79352D60-FF11-A9A9-255D-49C4683C66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2"/>
          <a:extLst>
            <a:ext uri="{FF2B5EF4-FFF2-40B4-BE49-F238E27FC236}">
              <a16:creationId xmlns:a16="http://schemas.microsoft.com/office/drawing/2014/main" id="{8633B134-4D96-4FF5-9CE8-AC9B241D1736}"/>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2"/>
            <a:extLst>
              <a:ext uri="{FF2B5EF4-FFF2-40B4-BE49-F238E27FC236}">
                <a16:creationId xmlns:a16="http://schemas.microsoft.com/office/drawing/2014/main" id="{D3BE19E5-DA5B-76E3-C311-7D43FB772C7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8" name="Gráfico 17" descr="Flecha lineal: vuelta en U horizontal contorno">
            <a:extLst>
              <a:ext uri="{FF2B5EF4-FFF2-40B4-BE49-F238E27FC236}">
                <a16:creationId xmlns:a16="http://schemas.microsoft.com/office/drawing/2014/main" id="{5C91F2A7-898E-7836-C2AA-6D66BA5894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2" name="Imagen 1">
          <a:extLst>
            <a:ext uri="{FF2B5EF4-FFF2-40B4-BE49-F238E27FC236}">
              <a16:creationId xmlns:a16="http://schemas.microsoft.com/office/drawing/2014/main" id="{5CECBE65-4282-4316-BC7B-B16A98B944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345282"/>
          <a:ext cx="2181224"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2163908A-0D43-4EF7-96D6-F27856D0EDF7}"/>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8FEC6EBE-41D8-FC55-081E-77CBD6C7FF5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F87E77D6-34CA-424B-12ED-DC8911A015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editAs="oneCell">
    <xdr:from>
      <xdr:col>7</xdr:col>
      <xdr:colOff>57150</xdr:colOff>
      <xdr:row>0</xdr:row>
      <xdr:rowOff>345282</xdr:rowOff>
    </xdr:from>
    <xdr:to>
      <xdr:col>9</xdr:col>
      <xdr:colOff>714374</xdr:colOff>
      <xdr:row>1</xdr:row>
      <xdr:rowOff>161583</xdr:rowOff>
    </xdr:to>
    <xdr:pic>
      <xdr:nvPicPr>
        <xdr:cNvPr id="6" name="Imagen 5">
          <a:extLst>
            <a:ext uri="{FF2B5EF4-FFF2-40B4-BE49-F238E27FC236}">
              <a16:creationId xmlns:a16="http://schemas.microsoft.com/office/drawing/2014/main" id="{0ECF3CD0-A11E-4D29-A78E-401E36F779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345282"/>
          <a:ext cx="2181224"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D51D688-32B3-462B-ACAE-D15DE24D2BD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01D3D45-5DE2-ABF1-3933-7E76FDBCC67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5E121233-02B0-C5BB-48AA-B2DA478334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3CC90AD4-3497-4324-94A0-382380E3FDF0}"/>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4</xdr:col>
      <xdr:colOff>93933</xdr:colOff>
      <xdr:row>0</xdr:row>
      <xdr:rowOff>440532</xdr:rowOff>
    </xdr:from>
    <xdr:to>
      <xdr:col>5</xdr:col>
      <xdr:colOff>1057547</xdr:colOff>
      <xdr:row>1</xdr:row>
      <xdr:rowOff>256833</xdr:rowOff>
    </xdr:to>
    <xdr:pic>
      <xdr:nvPicPr>
        <xdr:cNvPr id="4" name="Imagen 3">
          <a:extLst>
            <a:ext uri="{FF2B5EF4-FFF2-40B4-BE49-F238E27FC236}">
              <a16:creationId xmlns:a16="http://schemas.microsoft.com/office/drawing/2014/main" id="{34C45159-4392-43CE-8A03-85563CE49A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93683" y="440532"/>
          <a:ext cx="2189164"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363B9DE4-7E61-44A1-B58D-836C3446AA88}"/>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1A0ACE8-DB98-73EF-EA0C-277F8FD055B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F1713496-0D27-045F-9FE7-8811893E7C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3" name="Grupo 22">
          <a:hlinkClick xmlns:r="http://schemas.openxmlformats.org/officeDocument/2006/relationships" r:id="rId1"/>
          <a:extLst>
            <a:ext uri="{FF2B5EF4-FFF2-40B4-BE49-F238E27FC236}">
              <a16:creationId xmlns:a16="http://schemas.microsoft.com/office/drawing/2014/main" id="{46076F1D-A41C-4064-8C6D-A47A792AE79A}"/>
            </a:ext>
          </a:extLst>
        </xdr:cNvPr>
        <xdr:cNvGrpSpPr/>
      </xdr:nvGrpSpPr>
      <xdr:grpSpPr>
        <a:xfrm>
          <a:off x="211138" y="297656"/>
          <a:ext cx="2329654" cy="365920"/>
          <a:chOff x="285752" y="309562"/>
          <a:chExt cx="2345529" cy="377826"/>
        </a:xfrm>
      </xdr:grpSpPr>
      <xdr:sp macro="" textlink="">
        <xdr:nvSpPr>
          <xdr:cNvPr id="24" name="Rectángulo 23">
            <a:hlinkClick xmlns:r="http://schemas.openxmlformats.org/officeDocument/2006/relationships" r:id="rId1"/>
            <a:extLst>
              <a:ext uri="{FF2B5EF4-FFF2-40B4-BE49-F238E27FC236}">
                <a16:creationId xmlns:a16="http://schemas.microsoft.com/office/drawing/2014/main" id="{583ADE58-9C85-1AA5-314D-620C40D44D3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5" name="Gráfico 24" descr="Flecha lineal: vuelta en U horizontal contorno">
            <a:extLst>
              <a:ext uri="{FF2B5EF4-FFF2-40B4-BE49-F238E27FC236}">
                <a16:creationId xmlns:a16="http://schemas.microsoft.com/office/drawing/2014/main" id="{E9D4DF3D-BBC8-AB0D-597D-BC132F54B4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6" name="Grupo 25">
          <a:hlinkClick xmlns:r="http://schemas.openxmlformats.org/officeDocument/2006/relationships" r:id="rId1"/>
          <a:extLst>
            <a:ext uri="{FF2B5EF4-FFF2-40B4-BE49-F238E27FC236}">
              <a16:creationId xmlns:a16="http://schemas.microsoft.com/office/drawing/2014/main" id="{79DD7C4F-7C8C-46B1-90D3-434B23A7E458}"/>
            </a:ext>
          </a:extLst>
        </xdr:cNvPr>
        <xdr:cNvGrpSpPr/>
      </xdr:nvGrpSpPr>
      <xdr:grpSpPr>
        <a:xfrm>
          <a:off x="207963" y="294481"/>
          <a:ext cx="2332829" cy="369095"/>
          <a:chOff x="285752" y="309562"/>
          <a:chExt cx="2345529" cy="377826"/>
        </a:xfrm>
      </xdr:grpSpPr>
      <xdr:sp macro="" textlink="">
        <xdr:nvSpPr>
          <xdr:cNvPr id="27" name="Rectángulo 26">
            <a:hlinkClick xmlns:r="http://schemas.openxmlformats.org/officeDocument/2006/relationships" r:id="rId1"/>
            <a:extLst>
              <a:ext uri="{FF2B5EF4-FFF2-40B4-BE49-F238E27FC236}">
                <a16:creationId xmlns:a16="http://schemas.microsoft.com/office/drawing/2014/main" id="{50396A73-0F3F-1120-D5ED-D8E646AB66B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28" name="Gráfico 27" descr="Flecha lineal: vuelta en U horizontal contorno">
            <a:extLst>
              <a:ext uri="{FF2B5EF4-FFF2-40B4-BE49-F238E27FC236}">
                <a16:creationId xmlns:a16="http://schemas.microsoft.com/office/drawing/2014/main" id="{6674D731-0027-5C25-097C-5F24BBD63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18975E10-A326-4577-848B-94E74D6C667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4</xdr:col>
      <xdr:colOff>51600</xdr:colOff>
      <xdr:row>0</xdr:row>
      <xdr:rowOff>451115</xdr:rowOff>
    </xdr:from>
    <xdr:to>
      <xdr:col>5</xdr:col>
      <xdr:colOff>1021564</xdr:colOff>
      <xdr:row>1</xdr:row>
      <xdr:rowOff>276941</xdr:rowOff>
    </xdr:to>
    <xdr:pic>
      <xdr:nvPicPr>
        <xdr:cNvPr id="3" name="Imagen 2">
          <a:extLst>
            <a:ext uri="{FF2B5EF4-FFF2-40B4-BE49-F238E27FC236}">
              <a16:creationId xmlns:a16="http://schemas.microsoft.com/office/drawing/2014/main" id="{33E4CF9B-DD17-4F3C-B8E7-E8F6D14EDA2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51350" y="451115"/>
          <a:ext cx="2189164"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7DB992D5-D499-4269-965E-ED562F0D5566}"/>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5C2C83C4-D6B9-D5EF-62A9-3B1D253850A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717DFF1E-FEA9-D2A2-943F-D7565A03CD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1"/>
          <a:extLst>
            <a:ext uri="{FF2B5EF4-FFF2-40B4-BE49-F238E27FC236}">
              <a16:creationId xmlns:a16="http://schemas.microsoft.com/office/drawing/2014/main" id="{88CD0DDD-EE2C-4893-B151-F9BACE1A9507}"/>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1"/>
            <a:extLst>
              <a:ext uri="{FF2B5EF4-FFF2-40B4-BE49-F238E27FC236}">
                <a16:creationId xmlns:a16="http://schemas.microsoft.com/office/drawing/2014/main" id="{FDC129E6-1B4E-2C91-E711-74EEF95290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6" name="Gráfico 5" descr="Flecha lineal: vuelta en U horizontal contorno">
            <a:extLst>
              <a:ext uri="{FF2B5EF4-FFF2-40B4-BE49-F238E27FC236}">
                <a16:creationId xmlns:a16="http://schemas.microsoft.com/office/drawing/2014/main" id="{9F1B52DD-944F-63F6-6B47-C8714C8437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5" name="Grupo 14">
          <a:hlinkClick xmlns:r="http://schemas.openxmlformats.org/officeDocument/2006/relationships" r:id="rId1"/>
          <a:extLst>
            <a:ext uri="{FF2B5EF4-FFF2-40B4-BE49-F238E27FC236}">
              <a16:creationId xmlns:a16="http://schemas.microsoft.com/office/drawing/2014/main" id="{8AD860E8-308D-4C0C-93F6-B87DEB0ED6A3}"/>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1"/>
            <a:extLst>
              <a:ext uri="{FF2B5EF4-FFF2-40B4-BE49-F238E27FC236}">
                <a16:creationId xmlns:a16="http://schemas.microsoft.com/office/drawing/2014/main" id="{3C731589-971A-4242-3395-8790B003430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93769987-C77B-51F9-56EE-F33B9DA4FD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161583</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C148BF38-95C2-4465-9840-9601B6DC36F8}"/>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5"/>
            <a:extLst>
              <a:ext uri="{FF2B5EF4-FFF2-40B4-BE49-F238E27FC236}">
                <a16:creationId xmlns:a16="http://schemas.microsoft.com/office/drawing/2014/main" id="{8099FF66-2775-86C7-E525-2836B3013D1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18D47662-5FA7-857E-23AE-C541A7C1E5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F59247E1-6D14-476C-9DA2-7E554E8BB1BA}"/>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27B2E00C-395A-7F4B-4DE8-24BA1B6EEA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C1FE165C-5ED1-F2CB-D166-1B42721603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2" name="Grupo 11">
          <a:hlinkClick xmlns:r="http://schemas.openxmlformats.org/officeDocument/2006/relationships" r:id="rId2"/>
          <a:extLst>
            <a:ext uri="{FF2B5EF4-FFF2-40B4-BE49-F238E27FC236}">
              <a16:creationId xmlns:a16="http://schemas.microsoft.com/office/drawing/2014/main" id="{95F25D45-8F09-4EEF-A373-C3FF99BBF3B2}"/>
            </a:ext>
          </a:extLst>
        </xdr:cNvPr>
        <xdr:cNvGrpSpPr/>
      </xdr:nvGrpSpPr>
      <xdr:grpSpPr>
        <a:xfrm>
          <a:off x="211138" y="297656"/>
          <a:ext cx="2329654" cy="365920"/>
          <a:chOff x="285752" y="309562"/>
          <a:chExt cx="2345529" cy="377826"/>
        </a:xfrm>
      </xdr:grpSpPr>
      <xdr:sp macro="" textlink="">
        <xdr:nvSpPr>
          <xdr:cNvPr id="13" name="Rectángulo 12">
            <a:hlinkClick xmlns:r="http://schemas.openxmlformats.org/officeDocument/2006/relationships" r:id="rId2"/>
            <a:extLst>
              <a:ext uri="{FF2B5EF4-FFF2-40B4-BE49-F238E27FC236}">
                <a16:creationId xmlns:a16="http://schemas.microsoft.com/office/drawing/2014/main" id="{A12C5FF8-3FE0-556B-A936-23221D2398B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4" name="Gráfico 13" descr="Flecha lineal: vuelta en U horizontal contorno">
            <a:extLst>
              <a:ext uri="{FF2B5EF4-FFF2-40B4-BE49-F238E27FC236}">
                <a16:creationId xmlns:a16="http://schemas.microsoft.com/office/drawing/2014/main" id="{EAC08BB7-15AD-C27F-F6F8-7F5DC4EC86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16D6485F-4C34-4E6B-8A23-82E2A457EAA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1"/>
          <a:extLst>
            <a:ext uri="{FF2B5EF4-FFF2-40B4-BE49-F238E27FC236}">
              <a16:creationId xmlns:a16="http://schemas.microsoft.com/office/drawing/2014/main" id="{DE991CD0-15A7-46B1-B688-6C40CF426C6C}"/>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4"/>
            <a:extLst>
              <a:ext uri="{FF2B5EF4-FFF2-40B4-BE49-F238E27FC236}">
                <a16:creationId xmlns:a16="http://schemas.microsoft.com/office/drawing/2014/main" id="{150BE2C7-4B6F-6644-F6C5-C2EF86476AA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CD42DB22-00A1-2DDF-5DCA-861BA8BE5F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8</xdr:col>
      <xdr:colOff>176997</xdr:colOff>
      <xdr:row>0</xdr:row>
      <xdr:rowOff>345282</xdr:rowOff>
    </xdr:from>
    <xdr:to>
      <xdr:col>10</xdr:col>
      <xdr:colOff>785</xdr:colOff>
      <xdr:row>1</xdr:row>
      <xdr:rowOff>164758</xdr:rowOff>
    </xdr:to>
    <xdr:pic>
      <xdr:nvPicPr>
        <xdr:cNvPr id="14" name="Imagen 13">
          <a:extLst>
            <a:ext uri="{FF2B5EF4-FFF2-40B4-BE49-F238E27FC236}">
              <a16:creationId xmlns:a16="http://schemas.microsoft.com/office/drawing/2014/main" id="{29420D96-C082-4DB8-9E14-9ABC997EFD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92697" y="345282"/>
          <a:ext cx="22748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1"/>
          <a:extLst>
            <a:ext uri="{FF2B5EF4-FFF2-40B4-BE49-F238E27FC236}">
              <a16:creationId xmlns:a16="http://schemas.microsoft.com/office/drawing/2014/main" id="{98958865-A79A-4650-AABD-D53EF20721B1}"/>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1"/>
            <a:extLst>
              <a:ext uri="{FF2B5EF4-FFF2-40B4-BE49-F238E27FC236}">
                <a16:creationId xmlns:a16="http://schemas.microsoft.com/office/drawing/2014/main" id="{656268F6-10FB-5D0C-7598-13AACF5AF73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E8D8F400-B832-E7B0-ACFD-3D787B1D62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161583</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F77F0FB9-2C24-40EF-BB7D-70091ECAE2D2}"/>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79068F84-99B7-3AA7-011E-9FFF0EA6BE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9826B6FE-4293-83EE-253E-08767C639B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18A94C87-ADF9-4D38-BD63-00796C294210}"/>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7A579217-F6C3-B099-0481-CC370B1B651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51BA5A21-4D48-9DAE-E1C8-FD23A5E855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4" name="Grupo 13">
          <a:hlinkClick xmlns:r="http://schemas.openxmlformats.org/officeDocument/2006/relationships" r:id="rId2"/>
          <a:extLst>
            <a:ext uri="{FF2B5EF4-FFF2-40B4-BE49-F238E27FC236}">
              <a16:creationId xmlns:a16="http://schemas.microsoft.com/office/drawing/2014/main" id="{C8569784-3664-4483-83AC-E6FA34DBFC61}"/>
            </a:ext>
          </a:extLst>
        </xdr:cNvPr>
        <xdr:cNvGrpSpPr/>
      </xdr:nvGrpSpPr>
      <xdr:grpSpPr>
        <a:xfrm>
          <a:off x="207963" y="294481"/>
          <a:ext cx="2332829" cy="369095"/>
          <a:chOff x="285752" y="309562"/>
          <a:chExt cx="2345529" cy="377826"/>
        </a:xfrm>
      </xdr:grpSpPr>
      <xdr:sp macro="" textlink="">
        <xdr:nvSpPr>
          <xdr:cNvPr id="15" name="Rectángulo 14">
            <a:hlinkClick xmlns:r="http://schemas.openxmlformats.org/officeDocument/2006/relationships" r:id="rId2"/>
            <a:extLst>
              <a:ext uri="{FF2B5EF4-FFF2-40B4-BE49-F238E27FC236}">
                <a16:creationId xmlns:a16="http://schemas.microsoft.com/office/drawing/2014/main" id="{F5882D8F-1220-DD52-AD42-70879A60BA0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84A6ECDA-AD22-55A4-AE6F-6CAB816DFA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0</xdr:colOff>
      <xdr:row>1</xdr:row>
      <xdr:rowOff>161583</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30BB65D3-A0BC-4FED-8467-AE0D49629D65}"/>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C5F4AB57-91C6-6C94-B53D-CBE58DAF7FE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62BDAE9-EC39-76BF-75AB-886B4EFB5B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BA2F7748-1D0E-4AB2-9D86-561AFA4D072C}"/>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0F26702E-DB8E-8F72-16FE-435B7418DA3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F1FF2B10-4E97-9DAB-0AED-B843D730D9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4" name="Grupo 13">
          <a:hlinkClick xmlns:r="http://schemas.openxmlformats.org/officeDocument/2006/relationships" r:id="rId2"/>
          <a:extLst>
            <a:ext uri="{FF2B5EF4-FFF2-40B4-BE49-F238E27FC236}">
              <a16:creationId xmlns:a16="http://schemas.microsoft.com/office/drawing/2014/main" id="{566F3D02-054B-4A53-A2CD-273A0A39315B}"/>
            </a:ext>
          </a:extLst>
        </xdr:cNvPr>
        <xdr:cNvGrpSpPr/>
      </xdr:nvGrpSpPr>
      <xdr:grpSpPr>
        <a:xfrm>
          <a:off x="211138" y="297656"/>
          <a:ext cx="2329654" cy="365920"/>
          <a:chOff x="285752" y="309562"/>
          <a:chExt cx="2345529" cy="377826"/>
        </a:xfrm>
      </xdr:grpSpPr>
      <xdr:sp macro="" textlink="">
        <xdr:nvSpPr>
          <xdr:cNvPr id="15" name="Rectángulo 14">
            <a:hlinkClick xmlns:r="http://schemas.openxmlformats.org/officeDocument/2006/relationships" r:id="rId2"/>
            <a:extLst>
              <a:ext uri="{FF2B5EF4-FFF2-40B4-BE49-F238E27FC236}">
                <a16:creationId xmlns:a16="http://schemas.microsoft.com/office/drawing/2014/main" id="{FBE792E2-D094-9E59-5723-BC1CC7080B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36E52CB4-8581-C9C2-12B6-AE4DC3FB0B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164758</xdr:rowOff>
    </xdr:to>
    <xdr:pic>
      <xdr:nvPicPr>
        <xdr:cNvPr id="2" name="Imagen 1">
          <a:extLst>
            <a:ext uri="{FF2B5EF4-FFF2-40B4-BE49-F238E27FC236}">
              <a16:creationId xmlns:a16="http://schemas.microsoft.com/office/drawing/2014/main" id="{EB6631AD-F758-4CC4-A8E1-E991271C8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0899" y="345282"/>
          <a:ext cx="21859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05DDFBE0-0085-414E-A5F5-DA24B2D4840E}"/>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C0B5D3F3-8858-560A-85EF-B1385270F8C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8739E73C-4FEA-09F4-A6E7-87A867759B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22E38BA-3009-479D-B286-F9A2A551C5AF}"/>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75FFDD80-E9A3-D736-E0A5-7C50DBEB74B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B47E51EC-C231-6FCE-6CB4-CF44CFB1E7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E30F18F9-83B0-4838-AC20-0A02289092E8}"/>
            </a:ext>
          </a:extLst>
        </xdr:cNvPr>
        <xdr:cNvGrpSpPr/>
      </xdr:nvGrpSpPr>
      <xdr:grpSpPr>
        <a:xfrm>
          <a:off x="207963" y="294481"/>
          <a:ext cx="2332829" cy="369095"/>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26CB83ED-1A0C-CE46-F460-F5DCA9B79A3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1D15DFBB-7D92-6A99-4DFA-C914D7235F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4" name="Grupo 13">
          <a:hlinkClick xmlns:r="http://schemas.openxmlformats.org/officeDocument/2006/relationships" r:id="rId2"/>
          <a:extLst>
            <a:ext uri="{FF2B5EF4-FFF2-40B4-BE49-F238E27FC236}">
              <a16:creationId xmlns:a16="http://schemas.microsoft.com/office/drawing/2014/main" id="{F40AA9AA-8403-46A1-A4F4-D82B29D3BA58}"/>
            </a:ext>
          </a:extLst>
        </xdr:cNvPr>
        <xdr:cNvGrpSpPr/>
      </xdr:nvGrpSpPr>
      <xdr:grpSpPr>
        <a:xfrm>
          <a:off x="207963" y="294481"/>
          <a:ext cx="2332829" cy="369095"/>
          <a:chOff x="285752" y="309562"/>
          <a:chExt cx="2345529" cy="377826"/>
        </a:xfrm>
      </xdr:grpSpPr>
      <xdr:sp macro="" textlink="">
        <xdr:nvSpPr>
          <xdr:cNvPr id="15" name="Rectángulo 14">
            <a:hlinkClick xmlns:r="http://schemas.openxmlformats.org/officeDocument/2006/relationships" r:id="rId2"/>
            <a:extLst>
              <a:ext uri="{FF2B5EF4-FFF2-40B4-BE49-F238E27FC236}">
                <a16:creationId xmlns:a16="http://schemas.microsoft.com/office/drawing/2014/main" id="{13CC7394-15F7-9469-08CC-0C6CADE1CD2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2AA03C05-D1C9-2EF9-EC7B-12A439B375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164758</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8C5900A-3903-4426-B732-B198C2A23142}"/>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548C9A33-0F99-F9C5-60DC-EBDAB831457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51AD80B7-FA2E-E4DB-3A0C-AD602C94EA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AE19A27B-21C1-4CE4-A70A-EF062C8F6674}"/>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17AA07A2-7203-999C-4D78-BC6B881C2AC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9CDE5268-0073-5BE7-1FD7-23A5AE159E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903F231E-61FE-4876-B52C-18B820AEFE08}"/>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EAEDD00E-3E7A-1E48-46AA-7F5D3DB9FD1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370E2255-6941-5B51-2105-B58C7697AF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1169185</xdr:colOff>
      <xdr:row>1</xdr:row>
      <xdr:rowOff>161583</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0A5708E2-09A4-427C-A40A-717B9E7F4B5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080CE0D4-E419-3068-A705-4C9C88A1D3D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DCDD8049-F462-3802-A9D4-1DC66797CE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DD9B5508-5B4E-4162-9BCE-288D2A733C1D}"/>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90C4D1E7-12F4-D1CC-BD75-84909321465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0AF9F8B7-6AFD-F60F-761C-897637DA52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F84A3072-1D97-466B-816A-D9152601BAB2}"/>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B8F44807-7D7F-AF2B-486B-4E801DF106D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E68F3B72-54FB-E36D-96D7-1530070E12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D59C258B-5205-40DF-AF03-D70D3AB1725B}"/>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3</xdr:col>
      <xdr:colOff>584995</xdr:colOff>
      <xdr:row>0</xdr:row>
      <xdr:rowOff>440532</xdr:rowOff>
    </xdr:from>
    <xdr:to>
      <xdr:col>4</xdr:col>
      <xdr:colOff>1212324</xdr:colOff>
      <xdr:row>1</xdr:row>
      <xdr:rowOff>260008</xdr:rowOff>
    </xdr:to>
    <xdr:pic>
      <xdr:nvPicPr>
        <xdr:cNvPr id="4" name="Imagen 3">
          <a:extLst>
            <a:ext uri="{FF2B5EF4-FFF2-40B4-BE49-F238E27FC236}">
              <a16:creationId xmlns:a16="http://schemas.microsoft.com/office/drawing/2014/main" id="{508A4662-618A-43BB-8792-77B398C895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66795" y="440532"/>
          <a:ext cx="215767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9B03A793-995C-4C38-8D12-785766880DE4}"/>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DF9BF702-A2C9-350C-6CCC-78ADA8322A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69AE42E7-174D-51B0-9D56-30502336A3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1"/>
          <a:extLst>
            <a:ext uri="{FF2B5EF4-FFF2-40B4-BE49-F238E27FC236}">
              <a16:creationId xmlns:a16="http://schemas.microsoft.com/office/drawing/2014/main" id="{C6A73757-AA9B-4083-B356-85AFA0AA9505}"/>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1"/>
            <a:extLst>
              <a:ext uri="{FF2B5EF4-FFF2-40B4-BE49-F238E27FC236}">
                <a16:creationId xmlns:a16="http://schemas.microsoft.com/office/drawing/2014/main" id="{656887B1-C482-A9D4-E72B-80A4A0ADAA2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6" name="Gráfico 5" descr="Flecha lineal: vuelta en U horizontal contorno">
            <a:extLst>
              <a:ext uri="{FF2B5EF4-FFF2-40B4-BE49-F238E27FC236}">
                <a16:creationId xmlns:a16="http://schemas.microsoft.com/office/drawing/2014/main" id="{67C82768-90DB-A35A-355E-AFDD412194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4" name="Grupo 13">
          <a:hlinkClick xmlns:r="http://schemas.openxmlformats.org/officeDocument/2006/relationships" r:id="rId1"/>
          <a:extLst>
            <a:ext uri="{FF2B5EF4-FFF2-40B4-BE49-F238E27FC236}">
              <a16:creationId xmlns:a16="http://schemas.microsoft.com/office/drawing/2014/main" id="{B04293F8-F4B3-4DB0-B6F0-36F3263EE66E}"/>
            </a:ext>
          </a:extLst>
        </xdr:cNvPr>
        <xdr:cNvGrpSpPr/>
      </xdr:nvGrpSpPr>
      <xdr:grpSpPr>
        <a:xfrm>
          <a:off x="207963" y="294481"/>
          <a:ext cx="2332829" cy="369095"/>
          <a:chOff x="285752" y="309562"/>
          <a:chExt cx="2345529" cy="377826"/>
        </a:xfrm>
      </xdr:grpSpPr>
      <xdr:sp macro="" textlink="">
        <xdr:nvSpPr>
          <xdr:cNvPr id="15" name="Rectángulo 14">
            <a:hlinkClick xmlns:r="http://schemas.openxmlformats.org/officeDocument/2006/relationships" r:id="rId1"/>
            <a:extLst>
              <a:ext uri="{FF2B5EF4-FFF2-40B4-BE49-F238E27FC236}">
                <a16:creationId xmlns:a16="http://schemas.microsoft.com/office/drawing/2014/main" id="{FA6471DD-50FD-B697-1239-28927684716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7CB4D988-6757-DE87-6FAF-318E648FAE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32549</xdr:colOff>
      <xdr:row>0</xdr:row>
      <xdr:rowOff>355866</xdr:rowOff>
    </xdr:from>
    <xdr:to>
      <xdr:col>4</xdr:col>
      <xdr:colOff>990341</xdr:colOff>
      <xdr:row>1</xdr:row>
      <xdr:rowOff>181692</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5216" y="355866"/>
          <a:ext cx="2185458" cy="443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5"/>
          <a:extLst>
            <a:ext uri="{FF2B5EF4-FFF2-40B4-BE49-F238E27FC236}">
              <a16:creationId xmlns:a16="http://schemas.microsoft.com/office/drawing/2014/main" id="{06913575-2178-4EA1-90A2-0BD50A92482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58C4D90-90C0-D094-9DF8-92507996D74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99B5939-910F-9979-EDAF-CB4A48FEFF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5"/>
          <a:extLst>
            <a:ext uri="{FF2B5EF4-FFF2-40B4-BE49-F238E27FC236}">
              <a16:creationId xmlns:a16="http://schemas.microsoft.com/office/drawing/2014/main" id="{C2AFACC2-1140-411C-8D75-1D4057157A23}"/>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5"/>
            <a:extLst>
              <a:ext uri="{FF2B5EF4-FFF2-40B4-BE49-F238E27FC236}">
                <a16:creationId xmlns:a16="http://schemas.microsoft.com/office/drawing/2014/main" id="{1A76976F-D92E-81D2-4ECA-382E140EC28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8" name="Gráfico 17" descr="Flecha lineal: vuelta en U horizontal contorno">
            <a:extLst>
              <a:ext uri="{FF2B5EF4-FFF2-40B4-BE49-F238E27FC236}">
                <a16:creationId xmlns:a16="http://schemas.microsoft.com/office/drawing/2014/main" id="{86547B3E-1C95-12A6-4F2F-FB4194B39E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2" name="Grupo 21">
          <a:hlinkClick xmlns:r="http://schemas.openxmlformats.org/officeDocument/2006/relationships" r:id="rId2"/>
          <a:extLst>
            <a:ext uri="{FF2B5EF4-FFF2-40B4-BE49-F238E27FC236}">
              <a16:creationId xmlns:a16="http://schemas.microsoft.com/office/drawing/2014/main" id="{99E5DBCE-FBA8-4708-A995-D7B4A1068527}"/>
            </a:ext>
          </a:extLst>
        </xdr:cNvPr>
        <xdr:cNvGrpSpPr/>
      </xdr:nvGrpSpPr>
      <xdr:grpSpPr>
        <a:xfrm>
          <a:off x="211138" y="297656"/>
          <a:ext cx="2329654" cy="365920"/>
          <a:chOff x="285752" y="309562"/>
          <a:chExt cx="2345529" cy="377826"/>
        </a:xfrm>
      </xdr:grpSpPr>
      <xdr:sp macro="" textlink="">
        <xdr:nvSpPr>
          <xdr:cNvPr id="23" name="Rectángulo 22">
            <a:hlinkClick xmlns:r="http://schemas.openxmlformats.org/officeDocument/2006/relationships" r:id="rId2"/>
            <a:extLst>
              <a:ext uri="{FF2B5EF4-FFF2-40B4-BE49-F238E27FC236}">
                <a16:creationId xmlns:a16="http://schemas.microsoft.com/office/drawing/2014/main" id="{89E034F9-271F-4639-3F8C-3D61A1115B8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24" name="Gráfico 23" descr="Flecha lineal: vuelta en U horizontal contorno">
            <a:extLst>
              <a:ext uri="{FF2B5EF4-FFF2-40B4-BE49-F238E27FC236}">
                <a16:creationId xmlns:a16="http://schemas.microsoft.com/office/drawing/2014/main" id="{6626D21E-6574-6243-4B06-E844A8E415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6" name="Grupo 25">
          <a:hlinkClick xmlns:r="http://schemas.openxmlformats.org/officeDocument/2006/relationships" r:id="rId2"/>
          <a:extLst>
            <a:ext uri="{FF2B5EF4-FFF2-40B4-BE49-F238E27FC236}">
              <a16:creationId xmlns:a16="http://schemas.microsoft.com/office/drawing/2014/main" id="{5EC1056C-721D-4FDE-9422-7ECC46EAF03F}"/>
            </a:ext>
          </a:extLst>
        </xdr:cNvPr>
        <xdr:cNvGrpSpPr/>
      </xdr:nvGrpSpPr>
      <xdr:grpSpPr>
        <a:xfrm>
          <a:off x="207963" y="294481"/>
          <a:ext cx="2332829" cy="369095"/>
          <a:chOff x="285752" y="309562"/>
          <a:chExt cx="2345529" cy="377826"/>
        </a:xfrm>
      </xdr:grpSpPr>
      <xdr:sp macro="" textlink="">
        <xdr:nvSpPr>
          <xdr:cNvPr id="27" name="Rectángulo 26">
            <a:hlinkClick xmlns:r="http://schemas.openxmlformats.org/officeDocument/2006/relationships" r:id="rId2"/>
            <a:extLst>
              <a:ext uri="{FF2B5EF4-FFF2-40B4-BE49-F238E27FC236}">
                <a16:creationId xmlns:a16="http://schemas.microsoft.com/office/drawing/2014/main" id="{84936B57-D2BC-5193-FE47-3424ED56D69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28" name="Gráfico 27" descr="Flecha lineal: vuelta en U horizontal contorno">
            <a:extLst>
              <a:ext uri="{FF2B5EF4-FFF2-40B4-BE49-F238E27FC236}">
                <a16:creationId xmlns:a16="http://schemas.microsoft.com/office/drawing/2014/main" id="{A91FBD8F-41FD-E81B-A3E9-61358AE5BD0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1169185</xdr:colOff>
      <xdr:row>1</xdr:row>
      <xdr:rowOff>161583</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AA78839-923B-4885-B95B-1FB198DA8338}"/>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70A9B2F-5EED-AF51-CCBD-DB64B89FAB5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08A27990-D36C-A408-4096-F28CB4781F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D7B581AA-676D-459F-9339-21067CBD590E}"/>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54F0E60E-6121-3159-4118-11FD16F258F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767B4A56-1D37-4BA6-B0B5-A89D0BEED1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4" name="Grupo 13">
          <a:hlinkClick xmlns:r="http://schemas.openxmlformats.org/officeDocument/2006/relationships" r:id="rId2"/>
          <a:extLst>
            <a:ext uri="{FF2B5EF4-FFF2-40B4-BE49-F238E27FC236}">
              <a16:creationId xmlns:a16="http://schemas.microsoft.com/office/drawing/2014/main" id="{673433F3-8DB3-4CF0-8116-7B9AE9B12D29}"/>
            </a:ext>
          </a:extLst>
        </xdr:cNvPr>
        <xdr:cNvGrpSpPr/>
      </xdr:nvGrpSpPr>
      <xdr:grpSpPr>
        <a:xfrm>
          <a:off x="207963" y="294481"/>
          <a:ext cx="2332829" cy="369095"/>
          <a:chOff x="285752" y="309562"/>
          <a:chExt cx="2345529" cy="377826"/>
        </a:xfrm>
      </xdr:grpSpPr>
      <xdr:sp macro="" textlink="">
        <xdr:nvSpPr>
          <xdr:cNvPr id="15" name="Rectángulo 14">
            <a:hlinkClick xmlns:r="http://schemas.openxmlformats.org/officeDocument/2006/relationships" r:id="rId2"/>
            <a:extLst>
              <a:ext uri="{FF2B5EF4-FFF2-40B4-BE49-F238E27FC236}">
                <a16:creationId xmlns:a16="http://schemas.microsoft.com/office/drawing/2014/main" id="{62292B43-31CE-90C0-5BF5-DF19CCB9608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16A6AA76-2E5F-A16C-37E6-D07C2CDEFD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3" name="Grupo 22">
          <a:hlinkClick xmlns:r="http://schemas.openxmlformats.org/officeDocument/2006/relationships" r:id="rId2"/>
          <a:extLst>
            <a:ext uri="{FF2B5EF4-FFF2-40B4-BE49-F238E27FC236}">
              <a16:creationId xmlns:a16="http://schemas.microsoft.com/office/drawing/2014/main" id="{8210DC68-275A-4B37-AB77-6467BA6BB990}"/>
            </a:ext>
          </a:extLst>
        </xdr:cNvPr>
        <xdr:cNvGrpSpPr/>
      </xdr:nvGrpSpPr>
      <xdr:grpSpPr>
        <a:xfrm>
          <a:off x="211138" y="297656"/>
          <a:ext cx="2329654" cy="365920"/>
          <a:chOff x="285752" y="309562"/>
          <a:chExt cx="2345529" cy="377826"/>
        </a:xfrm>
      </xdr:grpSpPr>
      <xdr:sp macro="" textlink="">
        <xdr:nvSpPr>
          <xdr:cNvPr id="24" name="Rectángulo 23">
            <a:hlinkClick xmlns:r="http://schemas.openxmlformats.org/officeDocument/2006/relationships" r:id="rId2"/>
            <a:extLst>
              <a:ext uri="{FF2B5EF4-FFF2-40B4-BE49-F238E27FC236}">
                <a16:creationId xmlns:a16="http://schemas.microsoft.com/office/drawing/2014/main" id="{5F872175-43F3-9737-847F-F3B64825079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25" name="Gráfico 24" descr="Flecha lineal: vuelta en U horizontal contorno">
            <a:extLst>
              <a:ext uri="{FF2B5EF4-FFF2-40B4-BE49-F238E27FC236}">
                <a16:creationId xmlns:a16="http://schemas.microsoft.com/office/drawing/2014/main" id="{DCFE546D-013F-53B4-088E-61C32F5734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6" name="Grupo 25">
          <a:hlinkClick xmlns:r="http://schemas.openxmlformats.org/officeDocument/2006/relationships" r:id="rId2"/>
          <a:extLst>
            <a:ext uri="{FF2B5EF4-FFF2-40B4-BE49-F238E27FC236}">
              <a16:creationId xmlns:a16="http://schemas.microsoft.com/office/drawing/2014/main" id="{69170F64-0EFF-48BF-BFE8-D3A4CC9D5F7E}"/>
            </a:ext>
          </a:extLst>
        </xdr:cNvPr>
        <xdr:cNvGrpSpPr/>
      </xdr:nvGrpSpPr>
      <xdr:grpSpPr>
        <a:xfrm>
          <a:off x="207963" y="294481"/>
          <a:ext cx="2332829" cy="369095"/>
          <a:chOff x="285752" y="309562"/>
          <a:chExt cx="2345529" cy="377826"/>
        </a:xfrm>
      </xdr:grpSpPr>
      <xdr:sp macro="" textlink="">
        <xdr:nvSpPr>
          <xdr:cNvPr id="27" name="Rectángulo 26">
            <a:hlinkClick xmlns:r="http://schemas.openxmlformats.org/officeDocument/2006/relationships" r:id="rId2"/>
            <a:extLst>
              <a:ext uri="{FF2B5EF4-FFF2-40B4-BE49-F238E27FC236}">
                <a16:creationId xmlns:a16="http://schemas.microsoft.com/office/drawing/2014/main" id="{27A94577-5CCE-2840-2C94-F7383CEDD9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28" name="Gráfico 27" descr="Flecha lineal: vuelta en U horizontal contorno">
            <a:extLst>
              <a:ext uri="{FF2B5EF4-FFF2-40B4-BE49-F238E27FC236}">
                <a16:creationId xmlns:a16="http://schemas.microsoft.com/office/drawing/2014/main" id="{0EB06232-04D5-8AAF-2DB2-FC85E531E1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161583</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E47D511-8C8A-42D8-B50A-38D73927DCFC}"/>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C4E886C-7CEA-F9CE-4F14-52321FC30A1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0FFD8AE7-23AE-915A-7D64-280054C3EC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FD27F2C9-DFAD-495A-A706-66F8BD827B1B}"/>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541FC398-5930-6B35-5426-223F0887D9E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E67F49F5-0B39-CF3D-BED8-341086FA35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7C3682DF-42C1-4487-8EF2-CDC644660BD5}"/>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242CAE96-2B2D-7DB8-3E61-F39D9B3125E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4C80AB06-3BA7-1899-FBAA-8630B3B7A2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8E646D28-4FF7-4F62-AC98-4D15873733B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1"/>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2</xdr:col>
      <xdr:colOff>1105695</xdr:colOff>
      <xdr:row>0</xdr:row>
      <xdr:rowOff>440532</xdr:rowOff>
    </xdr:from>
    <xdr:to>
      <xdr:col>4</xdr:col>
      <xdr:colOff>954089</xdr:colOff>
      <xdr:row>1</xdr:row>
      <xdr:rowOff>260008</xdr:rowOff>
    </xdr:to>
    <xdr:pic>
      <xdr:nvPicPr>
        <xdr:cNvPr id="4" name="Imagen 3">
          <a:extLst>
            <a:ext uri="{FF2B5EF4-FFF2-40B4-BE49-F238E27FC236}">
              <a16:creationId xmlns:a16="http://schemas.microsoft.com/office/drawing/2014/main" id="{9B8E2668-62E4-4260-9AF3-CD8C174EC13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49145" y="440532"/>
          <a:ext cx="2299494"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5"/>
          <a:extLst>
            <a:ext uri="{FF2B5EF4-FFF2-40B4-BE49-F238E27FC236}">
              <a16:creationId xmlns:a16="http://schemas.microsoft.com/office/drawing/2014/main" id="{EC434F48-F740-46EF-BFF9-9820732E59AE}"/>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90E512A3-FE92-DA50-DB77-37AA584D98C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34ACE23-B22F-655F-A117-189A7CE337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1"/>
          <a:extLst>
            <a:ext uri="{FF2B5EF4-FFF2-40B4-BE49-F238E27FC236}">
              <a16:creationId xmlns:a16="http://schemas.microsoft.com/office/drawing/2014/main" id="{8136323E-7C57-4B6D-AACD-626073AD6C21}"/>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1"/>
            <a:extLst>
              <a:ext uri="{FF2B5EF4-FFF2-40B4-BE49-F238E27FC236}">
                <a16:creationId xmlns:a16="http://schemas.microsoft.com/office/drawing/2014/main" id="{3482423C-689F-5411-6E26-7A27DEAD386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6" name="Gráfico 5" descr="Flecha lineal: vuelta en U horizontal contorno">
            <a:extLst>
              <a:ext uri="{FF2B5EF4-FFF2-40B4-BE49-F238E27FC236}">
                <a16:creationId xmlns:a16="http://schemas.microsoft.com/office/drawing/2014/main" id="{DE167327-5344-247B-E181-687B1AAD03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1"/>
          <a:extLst>
            <a:ext uri="{FF2B5EF4-FFF2-40B4-BE49-F238E27FC236}">
              <a16:creationId xmlns:a16="http://schemas.microsoft.com/office/drawing/2014/main" id="{61F13CD6-C692-4C2C-A5EA-92C23896F932}"/>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1"/>
            <a:extLst>
              <a:ext uri="{FF2B5EF4-FFF2-40B4-BE49-F238E27FC236}">
                <a16:creationId xmlns:a16="http://schemas.microsoft.com/office/drawing/2014/main" id="{F4030898-F0F7-595F-02BA-E2819DC9ABF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249A75CE-B7F2-D459-669A-65C93911DE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B2032665-86F6-4707-ACF9-820A38CEE61F}"/>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4"/>
          <a:extLst>
            <a:ext uri="{FF2B5EF4-FFF2-40B4-BE49-F238E27FC236}">
              <a16:creationId xmlns:a16="http://schemas.microsoft.com/office/drawing/2014/main" id="{41F18D9F-E3FF-4A6D-87AB-1B6CCC6CBE8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4"/>
            <a:extLst>
              <a:ext uri="{FF2B5EF4-FFF2-40B4-BE49-F238E27FC236}">
                <a16:creationId xmlns:a16="http://schemas.microsoft.com/office/drawing/2014/main" id="{F86E31FD-885F-7895-0DF0-BB6977765DB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16BB48A1-25A2-45B2-2AF2-2A64CDDD6E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8</xdr:col>
      <xdr:colOff>293673</xdr:colOff>
      <xdr:row>0</xdr:row>
      <xdr:rowOff>345282</xdr:rowOff>
    </xdr:from>
    <xdr:to>
      <xdr:col>9</xdr:col>
      <xdr:colOff>869143</xdr:colOff>
      <xdr:row>1</xdr:row>
      <xdr:rowOff>161583</xdr:rowOff>
    </xdr:to>
    <xdr:pic>
      <xdr:nvPicPr>
        <xdr:cNvPr id="15" name="Imagen 14">
          <a:extLst>
            <a:ext uri="{FF2B5EF4-FFF2-40B4-BE49-F238E27FC236}">
              <a16:creationId xmlns:a16="http://schemas.microsoft.com/office/drawing/2014/main" id="{38DA622C-1425-4082-81E7-C54C345F7CA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165123" y="345282"/>
          <a:ext cx="222329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4"/>
          <a:extLst>
            <a:ext uri="{FF2B5EF4-FFF2-40B4-BE49-F238E27FC236}">
              <a16:creationId xmlns:a16="http://schemas.microsoft.com/office/drawing/2014/main" id="{393F7260-7D80-4F5C-8321-C852AB2D0909}"/>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4"/>
            <a:extLst>
              <a:ext uri="{FF2B5EF4-FFF2-40B4-BE49-F238E27FC236}">
                <a16:creationId xmlns:a16="http://schemas.microsoft.com/office/drawing/2014/main" id="{76CE5F7D-5BAC-783E-70C6-AA85347F656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8" name="Gráfico 17" descr="Flecha lineal: vuelta en U horizontal contorno">
            <a:extLst>
              <a:ext uri="{FF2B5EF4-FFF2-40B4-BE49-F238E27FC236}">
                <a16:creationId xmlns:a16="http://schemas.microsoft.com/office/drawing/2014/main" id="{C7CCF7BF-F154-9EF3-31F7-1EB5B2DB76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1"/>
          <a:extLst>
            <a:ext uri="{FF2B5EF4-FFF2-40B4-BE49-F238E27FC236}">
              <a16:creationId xmlns:a16="http://schemas.microsoft.com/office/drawing/2014/main" id="{1172A8EB-F906-4EB5-84B8-85886F064FB6}"/>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1"/>
            <a:extLst>
              <a:ext uri="{FF2B5EF4-FFF2-40B4-BE49-F238E27FC236}">
                <a16:creationId xmlns:a16="http://schemas.microsoft.com/office/drawing/2014/main" id="{37A46E31-9755-E3D2-F5BD-7EF20F17F61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21CF2C6A-59B2-06A2-604B-C60179B405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6" name="Grupo 5">
          <a:hlinkClick xmlns:r="http://schemas.openxmlformats.org/officeDocument/2006/relationships" r:id="rId1"/>
          <a:extLst>
            <a:ext uri="{FF2B5EF4-FFF2-40B4-BE49-F238E27FC236}">
              <a16:creationId xmlns:a16="http://schemas.microsoft.com/office/drawing/2014/main" id="{73A32199-E6AC-4025-938D-41E83B43338D}"/>
            </a:ext>
          </a:extLst>
        </xdr:cNvPr>
        <xdr:cNvGrpSpPr/>
      </xdr:nvGrpSpPr>
      <xdr:grpSpPr>
        <a:xfrm>
          <a:off x="207963" y="294481"/>
          <a:ext cx="2332829" cy="369095"/>
          <a:chOff x="285752" y="309562"/>
          <a:chExt cx="2345529" cy="377826"/>
        </a:xfrm>
      </xdr:grpSpPr>
      <xdr:sp macro="" textlink="">
        <xdr:nvSpPr>
          <xdr:cNvPr id="12" name="Rectángulo 11">
            <a:hlinkClick xmlns:r="http://schemas.openxmlformats.org/officeDocument/2006/relationships" r:id="rId1"/>
            <a:extLst>
              <a:ext uri="{FF2B5EF4-FFF2-40B4-BE49-F238E27FC236}">
                <a16:creationId xmlns:a16="http://schemas.microsoft.com/office/drawing/2014/main" id="{28F37F5C-348D-16C5-D21E-3B22EAA23E5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5F1E836-082B-E403-BACF-4AF603DFE3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CE54E870-356D-46C2-88DD-22CAA9E2D651}"/>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3</xdr:col>
      <xdr:colOff>111656</xdr:colOff>
      <xdr:row>0</xdr:row>
      <xdr:rowOff>504032</xdr:rowOff>
    </xdr:from>
    <xdr:to>
      <xdr:col>4</xdr:col>
      <xdr:colOff>1097230</xdr:colOff>
      <xdr:row>1</xdr:row>
      <xdr:rowOff>323508</xdr:rowOff>
    </xdr:to>
    <xdr:pic>
      <xdr:nvPicPr>
        <xdr:cNvPr id="4" name="Imagen 3">
          <a:extLst>
            <a:ext uri="{FF2B5EF4-FFF2-40B4-BE49-F238E27FC236}">
              <a16:creationId xmlns:a16="http://schemas.microsoft.com/office/drawing/2014/main" id="{49E9157F-7100-45F6-8BEE-75F183E8C4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85856" y="504032"/>
          <a:ext cx="221429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8EED3C9D-562F-4400-A192-49181C8B920D}"/>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C84EFD2-68D8-660C-4082-0900576DABE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1D491232-B297-31AD-94ED-E4004B69D9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1"/>
          <a:extLst>
            <a:ext uri="{FF2B5EF4-FFF2-40B4-BE49-F238E27FC236}">
              <a16:creationId xmlns:a16="http://schemas.microsoft.com/office/drawing/2014/main" id="{F1B0FC9F-8209-4461-99E4-E5FA2AB780BE}"/>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1"/>
            <a:extLst>
              <a:ext uri="{FF2B5EF4-FFF2-40B4-BE49-F238E27FC236}">
                <a16:creationId xmlns:a16="http://schemas.microsoft.com/office/drawing/2014/main" id="{7C215A0E-EA6A-4AEB-C366-35E10EC274C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6" name="Gráfico 5" descr="Flecha lineal: vuelta en U horizontal contorno">
            <a:extLst>
              <a:ext uri="{FF2B5EF4-FFF2-40B4-BE49-F238E27FC236}">
                <a16:creationId xmlns:a16="http://schemas.microsoft.com/office/drawing/2014/main" id="{C29B95E6-DDBA-67AA-607D-9EDF8A8816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4" name="Grupo 13">
          <a:hlinkClick xmlns:r="http://schemas.openxmlformats.org/officeDocument/2006/relationships" r:id="rId1"/>
          <a:extLst>
            <a:ext uri="{FF2B5EF4-FFF2-40B4-BE49-F238E27FC236}">
              <a16:creationId xmlns:a16="http://schemas.microsoft.com/office/drawing/2014/main" id="{4AEB1713-8F63-4D75-82C8-B9CD05DB2FB5}"/>
            </a:ext>
          </a:extLst>
        </xdr:cNvPr>
        <xdr:cNvGrpSpPr/>
      </xdr:nvGrpSpPr>
      <xdr:grpSpPr>
        <a:xfrm>
          <a:off x="207963" y="294481"/>
          <a:ext cx="2332829" cy="369095"/>
          <a:chOff x="285752" y="309562"/>
          <a:chExt cx="2345529" cy="377826"/>
        </a:xfrm>
      </xdr:grpSpPr>
      <xdr:sp macro="" textlink="">
        <xdr:nvSpPr>
          <xdr:cNvPr id="15" name="Rectángulo 14">
            <a:hlinkClick xmlns:r="http://schemas.openxmlformats.org/officeDocument/2006/relationships" r:id="rId1"/>
            <a:extLst>
              <a:ext uri="{FF2B5EF4-FFF2-40B4-BE49-F238E27FC236}">
                <a16:creationId xmlns:a16="http://schemas.microsoft.com/office/drawing/2014/main" id="{1C832C86-748C-20EC-4366-0B2F4E574BD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9405F836-2F9C-C070-087F-4F0B4E89CD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161583</xdr:rowOff>
    </xdr:to>
    <xdr:pic>
      <xdr:nvPicPr>
        <xdr:cNvPr id="2" name="Imagen 1">
          <a:extLst>
            <a:ext uri="{FF2B5EF4-FFF2-40B4-BE49-F238E27FC236}">
              <a16:creationId xmlns:a16="http://schemas.microsoft.com/office/drawing/2014/main" id="{F378CDA3-53A9-437D-A763-03D305AAA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0487" y="345282"/>
          <a:ext cx="2218532"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FE85980E-68A5-48AB-B682-CEF418F60C75}"/>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DC136B0F-6E17-6C08-D6DF-3BF6236FAEE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7103BAAD-9337-0BBB-153F-741996D351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editAs="oneCell">
    <xdr:from>
      <xdr:col>7</xdr:col>
      <xdr:colOff>65087</xdr:colOff>
      <xdr:row>0</xdr:row>
      <xdr:rowOff>345282</xdr:rowOff>
    </xdr:from>
    <xdr:to>
      <xdr:col>9</xdr:col>
      <xdr:colOff>759619</xdr:colOff>
      <xdr:row>1</xdr:row>
      <xdr:rowOff>161583</xdr:rowOff>
    </xdr:to>
    <xdr:pic>
      <xdr:nvPicPr>
        <xdr:cNvPr id="6" name="Imagen 5">
          <a:extLst>
            <a:ext uri="{FF2B5EF4-FFF2-40B4-BE49-F238E27FC236}">
              <a16:creationId xmlns:a16="http://schemas.microsoft.com/office/drawing/2014/main" id="{5C0501B5-311B-4EAF-9874-61919B2AF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0487" y="345282"/>
          <a:ext cx="2218532"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59C8B7-5449-45F0-A1A6-21F6C406D9A7}"/>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CE7EED-12E1-4002-AA03-3464227CB3F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F883D621-BDED-F208-31FA-736D28F4F8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164758</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40566D59-8CE5-4E93-93D5-485051DAF75A}"/>
            </a:ext>
          </a:extLst>
        </xdr:cNvPr>
        <xdr:cNvGrpSpPr/>
      </xdr:nvGrpSpPr>
      <xdr:grpSpPr>
        <a:xfrm>
          <a:off x="207963" y="294481"/>
          <a:ext cx="2332829" cy="369095"/>
          <a:chOff x="285752" y="309562"/>
          <a:chExt cx="2345529" cy="377826"/>
        </a:xfrm>
      </xdr:grpSpPr>
      <xdr:sp macro="" textlink="">
        <xdr:nvSpPr>
          <xdr:cNvPr id="6" name="Rectángulo 5">
            <a:hlinkClick xmlns:r="http://schemas.openxmlformats.org/officeDocument/2006/relationships" r:id="rId5"/>
            <a:extLst>
              <a:ext uri="{FF2B5EF4-FFF2-40B4-BE49-F238E27FC236}">
                <a16:creationId xmlns:a16="http://schemas.microsoft.com/office/drawing/2014/main" id="{C2B04199-8DCA-0595-4A14-D1B94B1C306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7" name="Gráfico 6" descr="Flecha lineal: vuelta en U horizontal contorno">
            <a:extLst>
              <a:ext uri="{FF2B5EF4-FFF2-40B4-BE49-F238E27FC236}">
                <a16:creationId xmlns:a16="http://schemas.microsoft.com/office/drawing/2014/main" id="{50415252-040C-2F07-7A78-98C36D014B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4" name="Grupo 3">
          <a:hlinkClick xmlns:r="http://schemas.openxmlformats.org/officeDocument/2006/relationships" r:id="rId2"/>
          <a:extLst>
            <a:ext uri="{FF2B5EF4-FFF2-40B4-BE49-F238E27FC236}">
              <a16:creationId xmlns:a16="http://schemas.microsoft.com/office/drawing/2014/main" id="{849A2456-959C-463E-A7AD-8176617E9EB2}"/>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A499BF9D-45C3-DC4B-C7EF-0BEDA9315D4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1AADD68-5397-F5B7-1469-F197AA4B5F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3" name="Grupo 12">
          <a:hlinkClick xmlns:r="http://schemas.openxmlformats.org/officeDocument/2006/relationships" r:id="rId2"/>
          <a:extLst>
            <a:ext uri="{FF2B5EF4-FFF2-40B4-BE49-F238E27FC236}">
              <a16:creationId xmlns:a16="http://schemas.microsoft.com/office/drawing/2014/main" id="{51243334-08D8-43AF-853D-328DABC47996}"/>
            </a:ext>
          </a:extLst>
        </xdr:cNvPr>
        <xdr:cNvGrpSpPr/>
      </xdr:nvGrpSpPr>
      <xdr:grpSpPr>
        <a:xfrm>
          <a:off x="211138" y="297656"/>
          <a:ext cx="2329654" cy="365920"/>
          <a:chOff x="285752" y="309562"/>
          <a:chExt cx="2345529" cy="377826"/>
        </a:xfrm>
      </xdr:grpSpPr>
      <xdr:sp macro="" textlink="">
        <xdr:nvSpPr>
          <xdr:cNvPr id="15" name="Rectángulo 14">
            <a:hlinkClick xmlns:r="http://schemas.openxmlformats.org/officeDocument/2006/relationships" r:id="rId2"/>
            <a:extLst>
              <a:ext uri="{FF2B5EF4-FFF2-40B4-BE49-F238E27FC236}">
                <a16:creationId xmlns:a16="http://schemas.microsoft.com/office/drawing/2014/main" id="{53E74F7E-570E-0BB5-EAC7-2838E839E15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6" name="Gráfico 15" descr="Flecha lineal: vuelta en U horizontal contorno">
            <a:extLst>
              <a:ext uri="{FF2B5EF4-FFF2-40B4-BE49-F238E27FC236}">
                <a16:creationId xmlns:a16="http://schemas.microsoft.com/office/drawing/2014/main" id="{73D98DFB-2C9F-ADA7-392D-D1C0C24BBF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3"/>
          <a:extLst>
            <a:ext uri="{FF2B5EF4-FFF2-40B4-BE49-F238E27FC236}">
              <a16:creationId xmlns:a16="http://schemas.microsoft.com/office/drawing/2014/main" id="{756D1FEE-7D2B-4FFD-851C-758FB5DF940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3"/>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1973264</xdr:colOff>
      <xdr:row>0</xdr:row>
      <xdr:rowOff>285751</xdr:rowOff>
    </xdr:from>
    <xdr:to>
      <xdr:col>1</xdr:col>
      <xdr:colOff>2304258</xdr:colOff>
      <xdr:row>0</xdr:row>
      <xdr:rowOff>613964</xdr:rowOff>
    </xdr:to>
    <xdr:pic>
      <xdr:nvPicPr>
        <xdr:cNvPr id="8" name="Gráfico 7" descr="Flecha lineal: vuelta en U horizontal contorno">
          <a:extLst>
            <a:ext uri="{FF2B5EF4-FFF2-40B4-BE49-F238E27FC236}">
              <a16:creationId xmlns:a16="http://schemas.microsoft.com/office/drawing/2014/main" id="{0ACBDBB6-D586-48F7-984D-A28BB2BD25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064" y="285751"/>
          <a:ext cx="330994" cy="328213"/>
        </a:xfrm>
        <a:prstGeom prst="rect">
          <a:avLst/>
        </a:prstGeom>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3" name="Grupo 12">
          <a:hlinkClick xmlns:r="http://schemas.openxmlformats.org/officeDocument/2006/relationships" r:id="rId3"/>
          <a:extLst>
            <a:ext uri="{FF2B5EF4-FFF2-40B4-BE49-F238E27FC236}">
              <a16:creationId xmlns:a16="http://schemas.microsoft.com/office/drawing/2014/main" id="{A9CCCCBD-FF0C-4C0E-8CF9-91C2CF1BC2F2}"/>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4"/>
            <a:extLst>
              <a:ext uri="{FF2B5EF4-FFF2-40B4-BE49-F238E27FC236}">
                <a16:creationId xmlns:a16="http://schemas.microsoft.com/office/drawing/2014/main" id="{20AD547B-FFAC-F49E-9E34-70CF6E2810D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5" name="Gráfico 14" descr="Flecha lineal: vuelta en U horizontal contorno">
            <a:extLst>
              <a:ext uri="{FF2B5EF4-FFF2-40B4-BE49-F238E27FC236}">
                <a16:creationId xmlns:a16="http://schemas.microsoft.com/office/drawing/2014/main" id="{0042C7C5-8F30-FE23-6B06-A09259870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1" name="Grupo 20">
          <a:hlinkClick xmlns:r="http://schemas.openxmlformats.org/officeDocument/2006/relationships" r:id="rId3"/>
          <a:extLst>
            <a:ext uri="{FF2B5EF4-FFF2-40B4-BE49-F238E27FC236}">
              <a16:creationId xmlns:a16="http://schemas.microsoft.com/office/drawing/2014/main" id="{25AF6D94-40AB-44CF-B72C-00D4890C80DF}"/>
            </a:ext>
          </a:extLst>
        </xdr:cNvPr>
        <xdr:cNvGrpSpPr/>
      </xdr:nvGrpSpPr>
      <xdr:grpSpPr>
        <a:xfrm>
          <a:off x="211138" y="297656"/>
          <a:ext cx="2329654" cy="365920"/>
          <a:chOff x="285752" y="309562"/>
          <a:chExt cx="2345529" cy="377826"/>
        </a:xfrm>
      </xdr:grpSpPr>
      <xdr:sp macro="" textlink="">
        <xdr:nvSpPr>
          <xdr:cNvPr id="22" name="Rectángulo 21">
            <a:hlinkClick xmlns:r="http://schemas.openxmlformats.org/officeDocument/2006/relationships" r:id="rId4"/>
            <a:extLst>
              <a:ext uri="{FF2B5EF4-FFF2-40B4-BE49-F238E27FC236}">
                <a16:creationId xmlns:a16="http://schemas.microsoft.com/office/drawing/2014/main" id="{0054E5CA-FA36-1020-9046-2F4BA057CB0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3" name="Gráfico 22" descr="Flecha lineal: vuelta en U horizontal contorno">
            <a:extLst>
              <a:ext uri="{FF2B5EF4-FFF2-40B4-BE49-F238E27FC236}">
                <a16:creationId xmlns:a16="http://schemas.microsoft.com/office/drawing/2014/main" id="{70D9C113-7C96-C649-00C8-6EA8DB2E4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1973264</xdr:colOff>
      <xdr:row>0</xdr:row>
      <xdr:rowOff>285751</xdr:rowOff>
    </xdr:from>
    <xdr:to>
      <xdr:col>1</xdr:col>
      <xdr:colOff>2304258</xdr:colOff>
      <xdr:row>0</xdr:row>
      <xdr:rowOff>613964</xdr:rowOff>
    </xdr:to>
    <xdr:pic>
      <xdr:nvPicPr>
        <xdr:cNvPr id="26" name="Gráfico 25" descr="Flecha lineal: vuelta en U horizontal contorno">
          <a:extLst>
            <a:ext uri="{FF2B5EF4-FFF2-40B4-BE49-F238E27FC236}">
              <a16:creationId xmlns:a16="http://schemas.microsoft.com/office/drawing/2014/main" id="{AECD2D6A-F498-42D9-92E1-F527E4160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064" y="285751"/>
          <a:ext cx="330994" cy="328213"/>
        </a:xfrm>
        <a:prstGeom prst="rect">
          <a:avLst/>
        </a:prstGeom>
      </xdr:spPr>
    </xdr:pic>
    <xdr:clientData/>
  </xdr:twoCellAnchor>
  <xdr:twoCellAnchor editAs="oneCell">
    <xdr:from>
      <xdr:col>8</xdr:col>
      <xdr:colOff>267479</xdr:colOff>
      <xdr:row>0</xdr:row>
      <xdr:rowOff>345282</xdr:rowOff>
    </xdr:from>
    <xdr:to>
      <xdr:col>9</xdr:col>
      <xdr:colOff>1207277</xdr:colOff>
      <xdr:row>1</xdr:row>
      <xdr:rowOff>161583</xdr:rowOff>
    </xdr:to>
    <xdr:pic>
      <xdr:nvPicPr>
        <xdr:cNvPr id="27" name="Imagen 26">
          <a:extLst>
            <a:ext uri="{FF2B5EF4-FFF2-40B4-BE49-F238E27FC236}">
              <a16:creationId xmlns:a16="http://schemas.microsoft.com/office/drawing/2014/main" id="{F8F36C2A-0113-4CBA-B0CA-C1B82D49E15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4529" y="345282"/>
          <a:ext cx="218439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28" name="Grupo 27">
          <a:hlinkClick xmlns:r="http://schemas.openxmlformats.org/officeDocument/2006/relationships" r:id="rId3"/>
          <a:extLst>
            <a:ext uri="{FF2B5EF4-FFF2-40B4-BE49-F238E27FC236}">
              <a16:creationId xmlns:a16="http://schemas.microsoft.com/office/drawing/2014/main" id="{F96D9A80-3B0E-4B8C-9B71-807F0FF7373A}"/>
            </a:ext>
          </a:extLst>
        </xdr:cNvPr>
        <xdr:cNvGrpSpPr/>
      </xdr:nvGrpSpPr>
      <xdr:grpSpPr>
        <a:xfrm>
          <a:off x="207963" y="294481"/>
          <a:ext cx="2332829" cy="369095"/>
          <a:chOff x="285752" y="309562"/>
          <a:chExt cx="2345529" cy="377826"/>
        </a:xfrm>
      </xdr:grpSpPr>
      <xdr:sp macro="" textlink="">
        <xdr:nvSpPr>
          <xdr:cNvPr id="29" name="Rectángulo 28">
            <a:hlinkClick xmlns:r="http://schemas.openxmlformats.org/officeDocument/2006/relationships" r:id="rId4"/>
            <a:extLst>
              <a:ext uri="{FF2B5EF4-FFF2-40B4-BE49-F238E27FC236}">
                <a16:creationId xmlns:a16="http://schemas.microsoft.com/office/drawing/2014/main" id="{7F05131C-E7B9-3DE8-11D8-92F784A295E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30" name="Gráfico 29" descr="Flecha lineal: vuelta en U horizontal contorno">
            <a:extLst>
              <a:ext uri="{FF2B5EF4-FFF2-40B4-BE49-F238E27FC236}">
                <a16:creationId xmlns:a16="http://schemas.microsoft.com/office/drawing/2014/main" id="{D4152D44-8EC3-C508-7BD5-8C723B062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3"/>
          <a:extLst>
            <a:ext uri="{FF2B5EF4-FFF2-40B4-BE49-F238E27FC236}">
              <a16:creationId xmlns:a16="http://schemas.microsoft.com/office/drawing/2014/main" id="{2EFD5403-A964-43A1-8882-4014985FF174}"/>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3"/>
            <a:extLst>
              <a:ext uri="{FF2B5EF4-FFF2-40B4-BE49-F238E27FC236}">
                <a16:creationId xmlns:a16="http://schemas.microsoft.com/office/drawing/2014/main" id="{231025C9-E69F-69F2-73D7-510F06AFB73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6" name="Gráfico 5" descr="Flecha lineal: vuelta en U horizontal contorno">
            <a:extLst>
              <a:ext uri="{FF2B5EF4-FFF2-40B4-BE49-F238E27FC236}">
                <a16:creationId xmlns:a16="http://schemas.microsoft.com/office/drawing/2014/main" id="{18D21DF6-7A8C-21D0-D381-C0AD65A514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9" name="Grupo 8">
          <a:hlinkClick xmlns:r="http://schemas.openxmlformats.org/officeDocument/2006/relationships" r:id="rId3"/>
          <a:extLst>
            <a:ext uri="{FF2B5EF4-FFF2-40B4-BE49-F238E27FC236}">
              <a16:creationId xmlns:a16="http://schemas.microsoft.com/office/drawing/2014/main" id="{70A17AC8-7003-422D-9671-9A85BF8F97C7}"/>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3"/>
            <a:extLst>
              <a:ext uri="{FF2B5EF4-FFF2-40B4-BE49-F238E27FC236}">
                <a16:creationId xmlns:a16="http://schemas.microsoft.com/office/drawing/2014/main" id="{47354350-CE7F-5069-6764-D80CA07189A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968E5BBB-D12D-D6FB-8E7A-E9A9FE1DB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1170792</xdr:colOff>
      <xdr:row>1</xdr:row>
      <xdr:rowOff>161583</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137C126-18C4-4C0D-97EB-B6B11BB7F62A}"/>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7B744E6-D5A1-452D-4BC1-473C119E8AB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43525323-FA48-6908-21AD-867AB47082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31F92C5B-5B39-458C-A0F8-844A7F51A025}"/>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F8D5C261-2909-3C2A-61DB-7ABDCCEC342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08A290B5-FA04-F37D-D897-DF43ADE68F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46DFF031-14D7-45CC-B37B-886E21DAF8C0}"/>
            </a:ext>
          </a:extLst>
        </xdr:cNvPr>
        <xdr:cNvGrpSpPr/>
      </xdr:nvGrpSpPr>
      <xdr:grpSpPr>
        <a:xfrm>
          <a:off x="211138" y="297656"/>
          <a:ext cx="2329654" cy="365920"/>
          <a:chOff x="285752" y="309562"/>
          <a:chExt cx="2345529" cy="377826"/>
        </a:xfrm>
      </xdr:grpSpPr>
      <xdr:sp macro="" textlink="">
        <xdr:nvSpPr>
          <xdr:cNvPr id="16" name="Rectángulo 15">
            <a:hlinkClick xmlns:r="http://schemas.openxmlformats.org/officeDocument/2006/relationships" r:id="rId2"/>
            <a:extLst>
              <a:ext uri="{FF2B5EF4-FFF2-40B4-BE49-F238E27FC236}">
                <a16:creationId xmlns:a16="http://schemas.microsoft.com/office/drawing/2014/main" id="{FE7CD8A4-2970-E416-05DF-124B3A7BC93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6FEF454-213B-8C35-E3CA-B13BB29264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28530</xdr:colOff>
      <xdr:row>1</xdr:row>
      <xdr:rowOff>161583</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CAE9079E-4D60-4B0F-8D18-C6BB9D569064}"/>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C9B937-9CC5-B3BC-3F68-64E513AF2E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D56F179-5B96-8F9F-03E0-7B44351829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DC292096-CB10-4C5F-B0EB-47DB8C340812}"/>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22F4BBBD-3C5B-283E-01C3-2D278CB253C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4" name="Gráfico 3" descr="Flecha lineal: vuelta en U horizontal contorno">
            <a:extLst>
              <a:ext uri="{FF2B5EF4-FFF2-40B4-BE49-F238E27FC236}">
                <a16:creationId xmlns:a16="http://schemas.microsoft.com/office/drawing/2014/main" id="{4BB9DADA-67B4-4AE9-3AF2-A83C551E83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2"/>
          <a:extLst>
            <a:ext uri="{FF2B5EF4-FFF2-40B4-BE49-F238E27FC236}">
              <a16:creationId xmlns:a16="http://schemas.microsoft.com/office/drawing/2014/main" id="{F8B20C19-AE64-45F2-B4AA-DC09DF159D24}"/>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2"/>
            <a:extLst>
              <a:ext uri="{FF2B5EF4-FFF2-40B4-BE49-F238E27FC236}">
                <a16:creationId xmlns:a16="http://schemas.microsoft.com/office/drawing/2014/main" id="{60985975-7125-58E7-038A-4F9DAAAA69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8" name="Gráfico 17" descr="Flecha lineal: vuelta en U horizontal contorno">
            <a:extLst>
              <a:ext uri="{FF2B5EF4-FFF2-40B4-BE49-F238E27FC236}">
                <a16:creationId xmlns:a16="http://schemas.microsoft.com/office/drawing/2014/main" id="{802BEC3D-E07C-4C69-4EF0-F9418B95DB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2" name="Imagen 1">
          <a:extLst>
            <a:ext uri="{FF2B5EF4-FFF2-40B4-BE49-F238E27FC236}">
              <a16:creationId xmlns:a16="http://schemas.microsoft.com/office/drawing/2014/main" id="{23BA1DE9-C546-4077-8474-726BC225E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64676" y="345282"/>
          <a:ext cx="2209800"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144A9091-338A-4090-BA6A-4F8F229C2BB9}"/>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77CF8155-B961-A05E-34F2-135DC8710C9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55AAED37-4115-4F6C-F6C3-3FF3E060FA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0" name="Grupo 9">
          <a:hlinkClick xmlns:r="http://schemas.openxmlformats.org/officeDocument/2006/relationships" r:id="rId2"/>
          <a:extLst>
            <a:ext uri="{FF2B5EF4-FFF2-40B4-BE49-F238E27FC236}">
              <a16:creationId xmlns:a16="http://schemas.microsoft.com/office/drawing/2014/main" id="{ABEE00D8-62C3-42E7-9C0F-570422345B04}"/>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2"/>
            <a:extLst>
              <a:ext uri="{FF2B5EF4-FFF2-40B4-BE49-F238E27FC236}">
                <a16:creationId xmlns:a16="http://schemas.microsoft.com/office/drawing/2014/main" id="{38267E0E-B6D9-768C-C72D-9867C520633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2" name="Gráfico 11" descr="Flecha lineal: vuelta en U horizontal contorno">
            <a:extLst>
              <a:ext uri="{FF2B5EF4-FFF2-40B4-BE49-F238E27FC236}">
                <a16:creationId xmlns:a16="http://schemas.microsoft.com/office/drawing/2014/main" id="{2B81B2CC-81CD-AB5C-5B05-38A33F9C1F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BD61010-F22F-49E9-89A5-562C55B77D83}"/>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2"/>
            <a:extLst>
              <a:ext uri="{FF2B5EF4-FFF2-40B4-BE49-F238E27FC236}">
                <a16:creationId xmlns:a16="http://schemas.microsoft.com/office/drawing/2014/main" id="{47BC8F7C-20A8-36EA-1DD8-56CC21C58C4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BACK TO INDEX</a:t>
            </a:r>
            <a:endParaRPr lang="es-ES" sz="1600" b="1" u="none"/>
          </a:p>
        </xdr:txBody>
      </xdr:sp>
      <xdr:pic>
        <xdr:nvPicPr>
          <xdr:cNvPr id="11" name="Gráfico 10" descr="Flecha lineal: vuelta en U horizontal contorno">
            <a:extLst>
              <a:ext uri="{FF2B5EF4-FFF2-40B4-BE49-F238E27FC236}">
                <a16:creationId xmlns:a16="http://schemas.microsoft.com/office/drawing/2014/main" id="{BB448EED-2B43-CC07-CD14-8E3F368210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file:///L:/9826/INFORME%20FINANCIERO/2023/4T23/Plantilles%20Excel%20IF%204T23/Plantilla_CaixaBank_results_Excel_ENG%20v2024-02-01%2008-00%20NET.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
      <sheetName val="1.1 Key Figures"/>
      <sheetName val="2.1 P&amp;L (annual)"/>
      <sheetName val="2.2 P&amp;L (quarterly)"/>
      <sheetName val="2.3 Core revenues (annual)"/>
      <sheetName val="2.4 Core revenues (quarterly) "/>
      <sheetName val="2.5 Return on avg. total assets"/>
      <sheetName val="2.6 Yields and Costs"/>
      <sheetName val="2.7 Fees"/>
      <sheetName val="2.8 Income from investments"/>
      <sheetName val="2.9 Insurance service result"/>
      <sheetName val="2.10 Trading income"/>
      <sheetName val="2.11 Other op. income &amp; exp."/>
      <sheetName val="2.12 Operating expenses"/>
      <sheetName val="2.13 Impairment losses"/>
      <sheetName val="2.14 Gains_Losses on disposals "/>
      <sheetName val="3.1 Balance sheet"/>
      <sheetName val="3.2 Customer Loans"/>
      <sheetName val="3.3 GGLs"/>
      <sheetName val="3.4 Customer Funds"/>
      <sheetName val="3.5 Asset quality"/>
      <sheetName val="3.6 IFRS9 Stages"/>
      <sheetName val="3.7 Residential mortgages LtV"/>
      <sheetName val="3.8 Solvency"/>
      <sheetName val="4.1 Segment P&amp;L (annual)"/>
      <sheetName val="4.2 Bancassurance P&amp;L"/>
      <sheetName val="4.3 Bancassurance balance sheet"/>
      <sheetName val="4.4 Insurance P&amp;L"/>
      <sheetName val="4.5 BPI P&amp;L"/>
      <sheetName val="4.6 BPI Balance Sheet"/>
      <sheetName val="4.7 Corporate Center P&amp;L"/>
      <sheetName val="4.8 Corporate Center Bal. Sheet"/>
      <sheetName val="Notes"/>
    </sheetNames>
    <sheetDataSet>
      <sheetData sheetId="0"/>
      <sheetData sheetId="1"/>
      <sheetData sheetId="2">
        <row r="8">
          <cell r="C8">
            <v>10113.2071319646</v>
          </cell>
        </row>
      </sheetData>
      <sheetData sheetId="3">
        <row r="7">
          <cell r="C7">
            <v>10113.2071319646</v>
          </cell>
        </row>
      </sheetData>
      <sheetData sheetId="4">
        <row r="7">
          <cell r="C7">
            <v>2749.3115730757695</v>
          </cell>
        </row>
      </sheetData>
      <sheetData sheetId="5">
        <row r="7">
          <cell r="C7">
            <v>10113.2071319646</v>
          </cell>
        </row>
      </sheetData>
      <sheetData sheetId="6">
        <row r="7">
          <cell r="C7">
            <v>2749.3115730757695</v>
          </cell>
        </row>
      </sheetData>
      <sheetData sheetId="7">
        <row r="7">
          <cell r="C7">
            <v>3.3880733122522702</v>
          </cell>
        </row>
      </sheetData>
      <sheetData sheetId="8">
        <row r="7">
          <cell r="D7">
            <v>55790</v>
          </cell>
        </row>
      </sheetData>
      <sheetData sheetId="9">
        <row r="7">
          <cell r="C7">
            <v>2070.3556962006728</v>
          </cell>
        </row>
      </sheetData>
      <sheetData sheetId="10">
        <row r="7">
          <cell r="C7">
            <v>163.31023722</v>
          </cell>
        </row>
      </sheetData>
      <sheetData sheetId="11">
        <row r="7">
          <cell r="C7">
            <v>698.03060198000003</v>
          </cell>
        </row>
      </sheetData>
      <sheetData sheetId="12">
        <row r="7">
          <cell r="C7">
            <v>235.36627233981272</v>
          </cell>
        </row>
      </sheetData>
      <sheetData sheetId="13">
        <row r="7">
          <cell r="C7">
            <v>-1021.6365503762888</v>
          </cell>
        </row>
      </sheetData>
      <sheetData sheetId="14">
        <row r="7">
          <cell r="C7">
            <v>14231.478334831498</v>
          </cell>
        </row>
      </sheetData>
      <sheetData sheetId="15">
        <row r="7">
          <cell r="C7">
            <v>-1097.39022935</v>
          </cell>
        </row>
      </sheetData>
      <sheetData sheetId="16">
        <row r="7">
          <cell r="C7">
            <v>8.1853245299999919</v>
          </cell>
        </row>
      </sheetData>
      <sheetData sheetId="17">
        <row r="7">
          <cell r="C7">
            <v>37861.456706166995</v>
          </cell>
        </row>
      </sheetData>
      <sheetData sheetId="18">
        <row r="7">
          <cell r="C7">
            <v>175807.17945628002</v>
          </cell>
        </row>
      </sheetData>
      <sheetData sheetId="19">
        <row r="7">
          <cell r="C7">
            <v>729.60254244000134</v>
          </cell>
        </row>
      </sheetData>
      <sheetData sheetId="20">
        <row r="7">
          <cell r="C7">
            <v>385506.73937712988</v>
          </cell>
        </row>
      </sheetData>
      <sheetData sheetId="21">
        <row r="9">
          <cell r="C9">
            <v>2.9540973489936371E-2</v>
          </cell>
        </row>
      </sheetData>
      <sheetData sheetId="22">
        <row r="7">
          <cell r="C7">
            <v>315215.05724320671</v>
          </cell>
        </row>
      </sheetData>
      <sheetData sheetId="23">
        <row r="7">
          <cell r="C7">
            <v>42835</v>
          </cell>
        </row>
      </sheetData>
      <sheetData sheetId="24">
        <row r="6">
          <cell r="C6">
            <v>33462</v>
          </cell>
        </row>
      </sheetData>
      <sheetData sheetId="25">
        <row r="6">
          <cell r="C6">
            <v>9141.0587196955767</v>
          </cell>
        </row>
      </sheetData>
      <sheetData sheetId="26">
        <row r="8">
          <cell r="C8">
            <v>9141.0587196955767</v>
          </cell>
        </row>
      </sheetData>
      <sheetData sheetId="27">
        <row r="8">
          <cell r="C8">
            <v>562423.0003989957</v>
          </cell>
        </row>
      </sheetData>
      <sheetData sheetId="28">
        <row r="8">
          <cell r="C8">
            <v>164.95970257475093</v>
          </cell>
        </row>
      </sheetData>
      <sheetData sheetId="29">
        <row r="8">
          <cell r="C8">
            <v>927.60576581813007</v>
          </cell>
        </row>
      </sheetData>
      <sheetData sheetId="30">
        <row r="8">
          <cell r="C8">
            <v>38524.2501626456</v>
          </cell>
        </row>
      </sheetData>
      <sheetData sheetId="31">
        <row r="7">
          <cell r="C7">
            <v>44.542646450892121</v>
          </cell>
        </row>
      </sheetData>
      <sheetData sheetId="32">
        <row r="8">
          <cell r="C8">
            <v>6220.1972731216329</v>
          </cell>
        </row>
      </sheetData>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pageSetUpPr fitToPage="1"/>
  </sheetPr>
  <dimension ref="B1:Q39"/>
  <sheetViews>
    <sheetView showGridLines="0" tabSelected="1" zoomScaleNormal="100" workbookViewId="0"/>
  </sheetViews>
  <sheetFormatPr baseColWidth="10" defaultRowHeight="12.5" x14ac:dyDescent="0.25"/>
  <cols>
    <col min="1" max="1" customWidth="true" style="9" width="3.81640625" collapsed="false"/>
    <col min="2" max="2" customWidth="true" style="9" width="2.26953125" collapsed="false"/>
    <col min="3" max="3" customWidth="true" style="9" width="37.54296875" collapsed="false"/>
    <col min="4" max="4" customWidth="true" style="9" width="8.453125" collapsed="false"/>
    <col min="5" max="5" customWidth="true" style="9" width="2.26953125" collapsed="false"/>
    <col min="6" max="6" customWidth="true" style="9" width="37.54296875" collapsed="false"/>
    <col min="7" max="7" customWidth="true" style="9" width="8.453125" collapsed="false"/>
    <col min="8" max="8" customWidth="true" style="9" width="2.26953125" collapsed="false"/>
    <col min="9" max="9" customWidth="true" style="9" width="37.54296875" collapsed="false"/>
    <col min="10" max="10" customWidth="true" style="9" width="8.453125" collapsed="false"/>
    <col min="11" max="11" customWidth="true" style="9" width="2.26953125" collapsed="false"/>
    <col min="12" max="12" customWidth="true" style="9" width="38.453125" collapsed="false"/>
    <col min="13" max="13" customWidth="true" style="9" width="8.453125" collapsed="false"/>
    <col min="14" max="14" customWidth="true" style="9" width="2.26953125" collapsed="false"/>
    <col min="15" max="257" style="9" width="10.90625" collapsed="false"/>
    <col min="258" max="258" bestFit="true" customWidth="true" style="9" width="26.0" collapsed="false"/>
    <col min="259" max="260" style="9" width="10.90625" collapsed="false"/>
    <col min="261" max="261" bestFit="true" customWidth="true" style="9" width="28.453125" collapsed="false"/>
    <col min="262" max="513" style="9" width="10.90625" collapsed="false"/>
    <col min="514" max="514" bestFit="true" customWidth="true" style="9" width="26.0" collapsed="false"/>
    <col min="515" max="516" style="9" width="10.90625" collapsed="false"/>
    <col min="517" max="517" bestFit="true" customWidth="true" style="9" width="28.453125" collapsed="false"/>
    <col min="518" max="769" style="9" width="10.90625" collapsed="false"/>
    <col min="770" max="770" bestFit="true" customWidth="true" style="9" width="26.0" collapsed="false"/>
    <col min="771" max="772" style="9" width="10.90625" collapsed="false"/>
    <col min="773" max="773" bestFit="true" customWidth="true" style="9" width="28.453125" collapsed="false"/>
    <col min="774" max="1025" style="9" width="10.90625" collapsed="false"/>
    <col min="1026" max="1026" bestFit="true" customWidth="true" style="9" width="26.0" collapsed="false"/>
    <col min="1027" max="1028" style="9" width="10.90625" collapsed="false"/>
    <col min="1029" max="1029" bestFit="true" customWidth="true" style="9" width="28.453125" collapsed="false"/>
    <col min="1030" max="1281" style="9" width="10.90625" collapsed="false"/>
    <col min="1282" max="1282" bestFit="true" customWidth="true" style="9" width="26.0" collapsed="false"/>
    <col min="1283" max="1284" style="9" width="10.90625" collapsed="false"/>
    <col min="1285" max="1285" bestFit="true" customWidth="true" style="9" width="28.453125" collapsed="false"/>
    <col min="1286" max="1537" style="9" width="10.90625" collapsed="false"/>
    <col min="1538" max="1538" bestFit="true" customWidth="true" style="9" width="26.0" collapsed="false"/>
    <col min="1539" max="1540" style="9" width="10.90625" collapsed="false"/>
    <col min="1541" max="1541" bestFit="true" customWidth="true" style="9" width="28.453125" collapsed="false"/>
    <col min="1542" max="1793" style="9" width="10.90625" collapsed="false"/>
    <col min="1794" max="1794" bestFit="true" customWidth="true" style="9" width="26.0" collapsed="false"/>
    <col min="1795" max="1796" style="9" width="10.90625" collapsed="false"/>
    <col min="1797" max="1797" bestFit="true" customWidth="true" style="9" width="28.453125" collapsed="false"/>
    <col min="1798" max="2049" style="9" width="10.90625" collapsed="false"/>
    <col min="2050" max="2050" bestFit="true" customWidth="true" style="9" width="26.0" collapsed="false"/>
    <col min="2051" max="2052" style="9" width="10.90625" collapsed="false"/>
    <col min="2053" max="2053" bestFit="true" customWidth="true" style="9" width="28.453125" collapsed="false"/>
    <col min="2054" max="2305" style="9" width="10.90625" collapsed="false"/>
    <col min="2306" max="2306" bestFit="true" customWidth="true" style="9" width="26.0" collapsed="false"/>
    <col min="2307" max="2308" style="9" width="10.90625" collapsed="false"/>
    <col min="2309" max="2309" bestFit="true" customWidth="true" style="9" width="28.453125" collapsed="false"/>
    <col min="2310" max="2561" style="9" width="10.90625" collapsed="false"/>
    <col min="2562" max="2562" bestFit="true" customWidth="true" style="9" width="26.0" collapsed="false"/>
    <col min="2563" max="2564" style="9" width="10.90625" collapsed="false"/>
    <col min="2565" max="2565" bestFit="true" customWidth="true" style="9" width="28.453125" collapsed="false"/>
    <col min="2566" max="2817" style="9" width="10.90625" collapsed="false"/>
    <col min="2818" max="2818" bestFit="true" customWidth="true" style="9" width="26.0" collapsed="false"/>
    <col min="2819" max="2820" style="9" width="10.90625" collapsed="false"/>
    <col min="2821" max="2821" bestFit="true" customWidth="true" style="9" width="28.453125" collapsed="false"/>
    <col min="2822" max="3073" style="9" width="10.90625" collapsed="false"/>
    <col min="3074" max="3074" bestFit="true" customWidth="true" style="9" width="26.0" collapsed="false"/>
    <col min="3075" max="3076" style="9" width="10.90625" collapsed="false"/>
    <col min="3077" max="3077" bestFit="true" customWidth="true" style="9" width="28.453125" collapsed="false"/>
    <col min="3078" max="3329" style="9" width="10.90625" collapsed="false"/>
    <col min="3330" max="3330" bestFit="true" customWidth="true" style="9" width="26.0" collapsed="false"/>
    <col min="3331" max="3332" style="9" width="10.90625" collapsed="false"/>
    <col min="3333" max="3333" bestFit="true" customWidth="true" style="9" width="28.453125" collapsed="false"/>
    <col min="3334" max="3585" style="9" width="10.90625" collapsed="false"/>
    <col min="3586" max="3586" bestFit="true" customWidth="true" style="9" width="26.0" collapsed="false"/>
    <col min="3587" max="3588" style="9" width="10.90625" collapsed="false"/>
    <col min="3589" max="3589" bestFit="true" customWidth="true" style="9" width="28.453125" collapsed="false"/>
    <col min="3590" max="3841" style="9" width="10.90625" collapsed="false"/>
    <col min="3842" max="3842" bestFit="true" customWidth="true" style="9" width="26.0" collapsed="false"/>
    <col min="3843" max="3844" style="9" width="10.90625" collapsed="false"/>
    <col min="3845" max="3845" bestFit="true" customWidth="true" style="9" width="28.453125" collapsed="false"/>
    <col min="3846" max="4097" style="9" width="10.90625" collapsed="false"/>
    <col min="4098" max="4098" bestFit="true" customWidth="true" style="9" width="26.0" collapsed="false"/>
    <col min="4099" max="4100" style="9" width="10.90625" collapsed="false"/>
    <col min="4101" max="4101" bestFit="true" customWidth="true" style="9" width="28.453125" collapsed="false"/>
    <col min="4102" max="4353" style="9" width="10.90625" collapsed="false"/>
    <col min="4354" max="4354" bestFit="true" customWidth="true" style="9" width="26.0" collapsed="false"/>
    <col min="4355" max="4356" style="9" width="10.90625" collapsed="false"/>
    <col min="4357" max="4357" bestFit="true" customWidth="true" style="9" width="28.453125" collapsed="false"/>
    <col min="4358" max="4609" style="9" width="10.90625" collapsed="false"/>
    <col min="4610" max="4610" bestFit="true" customWidth="true" style="9" width="26.0" collapsed="false"/>
    <col min="4611" max="4612" style="9" width="10.90625" collapsed="false"/>
    <col min="4613" max="4613" bestFit="true" customWidth="true" style="9" width="28.453125" collapsed="false"/>
    <col min="4614" max="4865" style="9" width="10.90625" collapsed="false"/>
    <col min="4866" max="4866" bestFit="true" customWidth="true" style="9" width="26.0" collapsed="false"/>
    <col min="4867" max="4868" style="9" width="10.90625" collapsed="false"/>
    <col min="4869" max="4869" bestFit="true" customWidth="true" style="9" width="28.453125" collapsed="false"/>
    <col min="4870" max="5121" style="9" width="10.90625" collapsed="false"/>
    <col min="5122" max="5122" bestFit="true" customWidth="true" style="9" width="26.0" collapsed="false"/>
    <col min="5123" max="5124" style="9" width="10.90625" collapsed="false"/>
    <col min="5125" max="5125" bestFit="true" customWidth="true" style="9" width="28.453125" collapsed="false"/>
    <col min="5126" max="5377" style="9" width="10.90625" collapsed="false"/>
    <col min="5378" max="5378" bestFit="true" customWidth="true" style="9" width="26.0" collapsed="false"/>
    <col min="5379" max="5380" style="9" width="10.90625" collapsed="false"/>
    <col min="5381" max="5381" bestFit="true" customWidth="true" style="9" width="28.453125" collapsed="false"/>
    <col min="5382" max="5633" style="9" width="10.90625" collapsed="false"/>
    <col min="5634" max="5634" bestFit="true" customWidth="true" style="9" width="26.0" collapsed="false"/>
    <col min="5635" max="5636" style="9" width="10.90625" collapsed="false"/>
    <col min="5637" max="5637" bestFit="true" customWidth="true" style="9" width="28.453125" collapsed="false"/>
    <col min="5638" max="5889" style="9" width="10.90625" collapsed="false"/>
    <col min="5890" max="5890" bestFit="true" customWidth="true" style="9" width="26.0" collapsed="false"/>
    <col min="5891" max="5892" style="9" width="10.90625" collapsed="false"/>
    <col min="5893" max="5893" bestFit="true" customWidth="true" style="9" width="28.453125" collapsed="false"/>
    <col min="5894" max="6145" style="9" width="10.90625" collapsed="false"/>
    <col min="6146" max="6146" bestFit="true" customWidth="true" style="9" width="26.0" collapsed="false"/>
    <col min="6147" max="6148" style="9" width="10.90625" collapsed="false"/>
    <col min="6149" max="6149" bestFit="true" customWidth="true" style="9" width="28.453125" collapsed="false"/>
    <col min="6150" max="6401" style="9" width="10.90625" collapsed="false"/>
    <col min="6402" max="6402" bestFit="true" customWidth="true" style="9" width="26.0" collapsed="false"/>
    <col min="6403" max="6404" style="9" width="10.90625" collapsed="false"/>
    <col min="6405" max="6405" bestFit="true" customWidth="true" style="9" width="28.453125" collapsed="false"/>
    <col min="6406" max="6657" style="9" width="10.90625" collapsed="false"/>
    <col min="6658" max="6658" bestFit="true" customWidth="true" style="9" width="26.0" collapsed="false"/>
    <col min="6659" max="6660" style="9" width="10.90625" collapsed="false"/>
    <col min="6661" max="6661" bestFit="true" customWidth="true" style="9" width="28.453125" collapsed="false"/>
    <col min="6662" max="6913" style="9" width="10.90625" collapsed="false"/>
    <col min="6914" max="6914" bestFit="true" customWidth="true" style="9" width="26.0" collapsed="false"/>
    <col min="6915" max="6916" style="9" width="10.90625" collapsed="false"/>
    <col min="6917" max="6917" bestFit="true" customWidth="true" style="9" width="28.453125" collapsed="false"/>
    <col min="6918" max="7169" style="9" width="10.90625" collapsed="false"/>
    <col min="7170" max="7170" bestFit="true" customWidth="true" style="9" width="26.0" collapsed="false"/>
    <col min="7171" max="7172" style="9" width="10.90625" collapsed="false"/>
    <col min="7173" max="7173" bestFit="true" customWidth="true" style="9" width="28.453125" collapsed="false"/>
    <col min="7174" max="7425" style="9" width="10.90625" collapsed="false"/>
    <col min="7426" max="7426" bestFit="true" customWidth="true" style="9" width="26.0" collapsed="false"/>
    <col min="7427" max="7428" style="9" width="10.90625" collapsed="false"/>
    <col min="7429" max="7429" bestFit="true" customWidth="true" style="9" width="28.453125" collapsed="false"/>
    <col min="7430" max="7681" style="9" width="10.90625" collapsed="false"/>
    <col min="7682" max="7682" bestFit="true" customWidth="true" style="9" width="26.0" collapsed="false"/>
    <col min="7683" max="7684" style="9" width="10.90625" collapsed="false"/>
    <col min="7685" max="7685" bestFit="true" customWidth="true" style="9" width="28.453125" collapsed="false"/>
    <col min="7686" max="7937" style="9" width="10.90625" collapsed="false"/>
    <col min="7938" max="7938" bestFit="true" customWidth="true" style="9" width="26.0" collapsed="false"/>
    <col min="7939" max="7940" style="9" width="10.90625" collapsed="false"/>
    <col min="7941" max="7941" bestFit="true" customWidth="true" style="9" width="28.453125" collapsed="false"/>
    <col min="7942" max="8193" style="9" width="10.90625" collapsed="false"/>
    <col min="8194" max="8194" bestFit="true" customWidth="true" style="9" width="26.0" collapsed="false"/>
    <col min="8195" max="8196" style="9" width="10.90625" collapsed="false"/>
    <col min="8197" max="8197" bestFit="true" customWidth="true" style="9" width="28.453125" collapsed="false"/>
    <col min="8198" max="8449" style="9" width="10.90625" collapsed="false"/>
    <col min="8450" max="8450" bestFit="true" customWidth="true" style="9" width="26.0" collapsed="false"/>
    <col min="8451" max="8452" style="9" width="10.90625" collapsed="false"/>
    <col min="8453" max="8453" bestFit="true" customWidth="true" style="9" width="28.453125" collapsed="false"/>
    <col min="8454" max="8705" style="9" width="10.90625" collapsed="false"/>
    <col min="8706" max="8706" bestFit="true" customWidth="true" style="9" width="26.0" collapsed="false"/>
    <col min="8707" max="8708" style="9" width="10.90625" collapsed="false"/>
    <col min="8709" max="8709" bestFit="true" customWidth="true" style="9" width="28.453125" collapsed="false"/>
    <col min="8710" max="8961" style="9" width="10.90625" collapsed="false"/>
    <col min="8962" max="8962" bestFit="true" customWidth="true" style="9" width="26.0" collapsed="false"/>
    <col min="8963" max="8964" style="9" width="10.90625" collapsed="false"/>
    <col min="8965" max="8965" bestFit="true" customWidth="true" style="9" width="28.453125" collapsed="false"/>
    <col min="8966" max="9217" style="9" width="10.90625" collapsed="false"/>
    <col min="9218" max="9218" bestFit="true" customWidth="true" style="9" width="26.0" collapsed="false"/>
    <col min="9219" max="9220" style="9" width="10.90625" collapsed="false"/>
    <col min="9221" max="9221" bestFit="true" customWidth="true" style="9" width="28.453125" collapsed="false"/>
    <col min="9222" max="9473" style="9" width="10.90625" collapsed="false"/>
    <col min="9474" max="9474" bestFit="true" customWidth="true" style="9" width="26.0" collapsed="false"/>
    <col min="9475" max="9476" style="9" width="10.90625" collapsed="false"/>
    <col min="9477" max="9477" bestFit="true" customWidth="true" style="9" width="28.453125" collapsed="false"/>
    <col min="9478" max="9729" style="9" width="10.90625" collapsed="false"/>
    <col min="9730" max="9730" bestFit="true" customWidth="true" style="9" width="26.0" collapsed="false"/>
    <col min="9731" max="9732" style="9" width="10.90625" collapsed="false"/>
    <col min="9733" max="9733" bestFit="true" customWidth="true" style="9" width="28.453125" collapsed="false"/>
    <col min="9734" max="9985" style="9" width="10.90625" collapsed="false"/>
    <col min="9986" max="9986" bestFit="true" customWidth="true" style="9" width="26.0" collapsed="false"/>
    <col min="9987" max="9988" style="9" width="10.90625" collapsed="false"/>
    <col min="9989" max="9989" bestFit="true" customWidth="true" style="9" width="28.453125" collapsed="false"/>
    <col min="9990" max="10241" style="9" width="10.90625" collapsed="false"/>
    <col min="10242" max="10242" bestFit="true" customWidth="true" style="9" width="26.0" collapsed="false"/>
    <col min="10243" max="10244" style="9" width="10.90625" collapsed="false"/>
    <col min="10245" max="10245" bestFit="true" customWidth="true" style="9" width="28.453125" collapsed="false"/>
    <col min="10246" max="10497" style="9" width="10.90625" collapsed="false"/>
    <col min="10498" max="10498" bestFit="true" customWidth="true" style="9" width="26.0" collapsed="false"/>
    <col min="10499" max="10500" style="9" width="10.90625" collapsed="false"/>
    <col min="10501" max="10501" bestFit="true" customWidth="true" style="9" width="28.453125" collapsed="false"/>
    <col min="10502" max="10753" style="9" width="10.90625" collapsed="false"/>
    <col min="10754" max="10754" bestFit="true" customWidth="true" style="9" width="26.0" collapsed="false"/>
    <col min="10755" max="10756" style="9" width="10.90625" collapsed="false"/>
    <col min="10757" max="10757" bestFit="true" customWidth="true" style="9" width="28.453125" collapsed="false"/>
    <col min="10758" max="11009" style="9" width="10.90625" collapsed="false"/>
    <col min="11010" max="11010" bestFit="true" customWidth="true" style="9" width="26.0" collapsed="false"/>
    <col min="11011" max="11012" style="9" width="10.90625" collapsed="false"/>
    <col min="11013" max="11013" bestFit="true" customWidth="true" style="9" width="28.453125" collapsed="false"/>
    <col min="11014" max="11265" style="9" width="10.90625" collapsed="false"/>
    <col min="11266" max="11266" bestFit="true" customWidth="true" style="9" width="26.0" collapsed="false"/>
    <col min="11267" max="11268" style="9" width="10.90625" collapsed="false"/>
    <col min="11269" max="11269" bestFit="true" customWidth="true" style="9" width="28.453125" collapsed="false"/>
    <col min="11270" max="11521" style="9" width="10.90625" collapsed="false"/>
    <col min="11522" max="11522" bestFit="true" customWidth="true" style="9" width="26.0" collapsed="false"/>
    <col min="11523" max="11524" style="9" width="10.90625" collapsed="false"/>
    <col min="11525" max="11525" bestFit="true" customWidth="true" style="9" width="28.453125" collapsed="false"/>
    <col min="11526" max="11777" style="9" width="10.90625" collapsed="false"/>
    <col min="11778" max="11778" bestFit="true" customWidth="true" style="9" width="26.0" collapsed="false"/>
    <col min="11779" max="11780" style="9" width="10.90625" collapsed="false"/>
    <col min="11781" max="11781" bestFit="true" customWidth="true" style="9" width="28.453125" collapsed="false"/>
    <col min="11782" max="12033" style="9" width="10.90625" collapsed="false"/>
    <col min="12034" max="12034" bestFit="true" customWidth="true" style="9" width="26.0" collapsed="false"/>
    <col min="12035" max="12036" style="9" width="10.90625" collapsed="false"/>
    <col min="12037" max="12037" bestFit="true" customWidth="true" style="9" width="28.453125" collapsed="false"/>
    <col min="12038" max="12289" style="9" width="10.90625" collapsed="false"/>
    <col min="12290" max="12290" bestFit="true" customWidth="true" style="9" width="26.0" collapsed="false"/>
    <col min="12291" max="12292" style="9" width="10.90625" collapsed="false"/>
    <col min="12293" max="12293" bestFit="true" customWidth="true" style="9" width="28.453125" collapsed="false"/>
    <col min="12294" max="12545" style="9" width="10.90625" collapsed="false"/>
    <col min="12546" max="12546" bestFit="true" customWidth="true" style="9" width="26.0" collapsed="false"/>
    <col min="12547" max="12548" style="9" width="10.90625" collapsed="false"/>
    <col min="12549" max="12549" bestFit="true" customWidth="true" style="9" width="28.453125" collapsed="false"/>
    <col min="12550" max="12801" style="9" width="10.90625" collapsed="false"/>
    <col min="12802" max="12802" bestFit="true" customWidth="true" style="9" width="26.0" collapsed="false"/>
    <col min="12803" max="12804" style="9" width="10.90625" collapsed="false"/>
    <col min="12805" max="12805" bestFit="true" customWidth="true" style="9" width="28.453125" collapsed="false"/>
    <col min="12806" max="13057" style="9" width="10.90625" collapsed="false"/>
    <col min="13058" max="13058" bestFit="true" customWidth="true" style="9" width="26.0" collapsed="false"/>
    <col min="13059" max="13060" style="9" width="10.90625" collapsed="false"/>
    <col min="13061" max="13061" bestFit="true" customWidth="true" style="9" width="28.453125" collapsed="false"/>
    <col min="13062" max="13313" style="9" width="10.90625" collapsed="false"/>
    <col min="13314" max="13314" bestFit="true" customWidth="true" style="9" width="26.0" collapsed="false"/>
    <col min="13315" max="13316" style="9" width="10.90625" collapsed="false"/>
    <col min="13317" max="13317" bestFit="true" customWidth="true" style="9" width="28.453125" collapsed="false"/>
    <col min="13318" max="13569" style="9" width="10.90625" collapsed="false"/>
    <col min="13570" max="13570" bestFit="true" customWidth="true" style="9" width="26.0" collapsed="false"/>
    <col min="13571" max="13572" style="9" width="10.90625" collapsed="false"/>
    <col min="13573" max="13573" bestFit="true" customWidth="true" style="9" width="28.453125" collapsed="false"/>
    <col min="13574" max="13825" style="9" width="10.90625" collapsed="false"/>
    <col min="13826" max="13826" bestFit="true" customWidth="true" style="9" width="26.0" collapsed="false"/>
    <col min="13827" max="13828" style="9" width="10.90625" collapsed="false"/>
    <col min="13829" max="13829" bestFit="true" customWidth="true" style="9" width="28.453125" collapsed="false"/>
    <col min="13830" max="14081" style="9" width="10.90625" collapsed="false"/>
    <col min="14082" max="14082" bestFit="true" customWidth="true" style="9" width="26.0" collapsed="false"/>
    <col min="14083" max="14084" style="9" width="10.90625" collapsed="false"/>
    <col min="14085" max="14085" bestFit="true" customWidth="true" style="9" width="28.453125" collapsed="false"/>
    <col min="14086" max="14337" style="9" width="10.90625" collapsed="false"/>
    <col min="14338" max="14338" bestFit="true" customWidth="true" style="9" width="26.0" collapsed="false"/>
    <col min="14339" max="14340" style="9" width="10.90625" collapsed="false"/>
    <col min="14341" max="14341" bestFit="true" customWidth="true" style="9" width="28.453125" collapsed="false"/>
    <col min="14342" max="14593" style="9" width="10.90625" collapsed="false"/>
    <col min="14594" max="14594" bestFit="true" customWidth="true" style="9" width="26.0" collapsed="false"/>
    <col min="14595" max="14596" style="9" width="10.90625" collapsed="false"/>
    <col min="14597" max="14597" bestFit="true" customWidth="true" style="9" width="28.453125" collapsed="false"/>
    <col min="14598" max="14849" style="9" width="10.90625" collapsed="false"/>
    <col min="14850" max="14850" bestFit="true" customWidth="true" style="9" width="26.0" collapsed="false"/>
    <col min="14851" max="14852" style="9" width="10.90625" collapsed="false"/>
    <col min="14853" max="14853" bestFit="true" customWidth="true" style="9" width="28.453125" collapsed="false"/>
    <col min="14854" max="15105" style="9" width="10.90625" collapsed="false"/>
    <col min="15106" max="15106" bestFit="true" customWidth="true" style="9" width="26.0" collapsed="false"/>
    <col min="15107" max="15108" style="9" width="10.90625" collapsed="false"/>
    <col min="15109" max="15109" bestFit="true" customWidth="true" style="9" width="28.453125" collapsed="false"/>
    <col min="15110" max="15361" style="9" width="10.90625" collapsed="false"/>
    <col min="15362" max="15362" bestFit="true" customWidth="true" style="9" width="26.0" collapsed="false"/>
    <col min="15363" max="15364" style="9" width="10.90625" collapsed="false"/>
    <col min="15365" max="15365" bestFit="true" customWidth="true" style="9" width="28.453125" collapsed="false"/>
    <col min="15366" max="15617" style="9" width="10.90625" collapsed="false"/>
    <col min="15618" max="15618" bestFit="true" customWidth="true" style="9" width="26.0" collapsed="false"/>
    <col min="15619" max="15620" style="9" width="10.90625" collapsed="false"/>
    <col min="15621" max="15621" bestFit="true" customWidth="true" style="9" width="28.453125" collapsed="false"/>
    <col min="15622" max="15873" style="9" width="10.90625" collapsed="false"/>
    <col min="15874" max="15874" bestFit="true" customWidth="true" style="9" width="26.0" collapsed="false"/>
    <col min="15875" max="15876" style="9" width="10.90625" collapsed="false"/>
    <col min="15877" max="15877" bestFit="true" customWidth="true" style="9" width="28.453125" collapsed="false"/>
    <col min="15878" max="16129" style="9" width="10.90625" collapsed="false"/>
    <col min="16130" max="16130" bestFit="true" customWidth="true" style="9" width="26.0" collapsed="false"/>
    <col min="16131" max="16132" style="9" width="10.90625" collapsed="false"/>
    <col min="16133" max="16133" bestFit="true" customWidth="true" style="9" width="28.453125" collapsed="false"/>
    <col min="16134" max="16381" style="9" width="10.90625" collapsed="false"/>
    <col min="16382" max="16384" customWidth="true" style="9" width="10.81640625" collapsed="false"/>
  </cols>
  <sheetData>
    <row r="1" spans="2:14" ht="13" thickBot="1" x14ac:dyDescent="0.3"/>
    <row r="2" spans="2:14" x14ac:dyDescent="0.25">
      <c r="B2" s="810"/>
      <c r="C2" s="811"/>
      <c r="D2" s="811"/>
      <c r="E2" s="811"/>
      <c r="F2" s="811"/>
      <c r="G2" s="811"/>
      <c r="H2" s="811"/>
      <c r="I2" s="811"/>
      <c r="J2" s="811"/>
      <c r="K2" s="811"/>
      <c r="L2" s="811"/>
      <c r="M2" s="811"/>
      <c r="N2" s="812"/>
    </row>
    <row r="3" spans="2:14" s="53" customFormat="1" ht="31" x14ac:dyDescent="0.7">
      <c r="B3" s="180"/>
      <c r="C3" s="813" t="s">
        <v>23</v>
      </c>
      <c r="D3" s="813"/>
      <c r="N3" s="181"/>
    </row>
    <row r="4" spans="2:14" s="176" customFormat="1" ht="23.5" x14ac:dyDescent="0.55000000000000004">
      <c r="B4" s="182"/>
      <c r="C4" s="814" t="s">
        <v>472</v>
      </c>
      <c r="D4" s="814"/>
      <c r="N4" s="183"/>
    </row>
    <row r="5" spans="2:14" ht="15.5" x14ac:dyDescent="0.35">
      <c r="B5" s="815"/>
      <c r="C5" s="816" t="s">
        <v>25</v>
      </c>
      <c r="D5" s="817"/>
      <c r="N5" s="818"/>
    </row>
    <row r="6" spans="2:14" x14ac:dyDescent="0.25">
      <c r="B6" s="815"/>
      <c r="C6" s="819" t="s">
        <v>9</v>
      </c>
      <c r="D6" s="819"/>
      <c r="N6" s="818"/>
    </row>
    <row r="7" spans="2:14" x14ac:dyDescent="0.25">
      <c r="B7" s="815"/>
      <c r="C7" s="820" t="s">
        <v>21</v>
      </c>
      <c r="D7" s="820"/>
      <c r="N7" s="818"/>
    </row>
    <row r="8" spans="2:14" ht="13" x14ac:dyDescent="0.3">
      <c r="B8" s="815"/>
      <c r="C8" s="821"/>
      <c r="D8" s="821"/>
      <c r="N8" s="818"/>
    </row>
    <row r="9" spans="2:14" ht="41.25" customHeight="1" x14ac:dyDescent="0.4">
      <c r="B9" s="184"/>
      <c r="C9" s="822" t="s">
        <v>339</v>
      </c>
      <c r="D9" s="823"/>
      <c r="E9" s="824"/>
      <c r="F9" s="825" t="s">
        <v>24</v>
      </c>
      <c r="G9" s="823"/>
      <c r="H9" s="824"/>
      <c r="I9" s="825" t="s">
        <v>340</v>
      </c>
      <c r="J9" s="826"/>
      <c r="K9" s="824"/>
      <c r="L9" s="825" t="s">
        <v>341</v>
      </c>
      <c r="M9" s="826"/>
      <c r="N9" s="205"/>
    </row>
    <row r="10" spans="2:14" ht="17.5" x14ac:dyDescent="0.35">
      <c r="B10" s="185"/>
      <c r="C10" s="827"/>
      <c r="D10" s="827"/>
      <c r="E10" s="827"/>
      <c r="F10" s="827"/>
      <c r="G10" s="827"/>
      <c r="H10" s="827"/>
      <c r="I10" s="827"/>
      <c r="J10" s="827"/>
      <c r="K10" s="827"/>
      <c r="L10" s="828"/>
      <c r="M10" s="828"/>
      <c r="N10" s="206"/>
    </row>
    <row r="11" spans="2:14" ht="19.5" x14ac:dyDescent="0.45">
      <c r="B11" s="185"/>
      <c r="C11" s="194" t="s">
        <v>346</v>
      </c>
      <c r="D11" s="186"/>
      <c r="E11" s="829"/>
      <c r="F11" s="194" t="s">
        <v>347</v>
      </c>
      <c r="G11" s="194"/>
      <c r="H11" s="829"/>
      <c r="I11" s="194" t="s">
        <v>348</v>
      </c>
      <c r="J11" s="186"/>
      <c r="K11" s="829"/>
      <c r="L11" s="194" t="s">
        <v>349</v>
      </c>
      <c r="M11" s="193"/>
      <c r="N11" s="207"/>
    </row>
    <row r="12" spans="2:14" ht="19.5" x14ac:dyDescent="0.45">
      <c r="B12" s="185"/>
      <c r="E12" s="829"/>
      <c r="F12" s="194" t="s">
        <v>350</v>
      </c>
      <c r="G12" s="194"/>
      <c r="H12" s="829"/>
      <c r="I12" s="194" t="s">
        <v>351</v>
      </c>
      <c r="J12" s="186"/>
      <c r="K12" s="829"/>
      <c r="L12" s="194" t="s">
        <v>352</v>
      </c>
      <c r="M12" s="193"/>
      <c r="N12" s="207"/>
    </row>
    <row r="13" spans="2:14" ht="19.5" x14ac:dyDescent="0.45">
      <c r="B13" s="185"/>
      <c r="E13" s="829"/>
      <c r="F13" s="194" t="s">
        <v>433</v>
      </c>
      <c r="G13" s="194"/>
      <c r="H13" s="829"/>
      <c r="I13" s="194" t="s">
        <v>373</v>
      </c>
      <c r="J13" s="186"/>
      <c r="K13" s="829"/>
      <c r="L13" s="194" t="s">
        <v>353</v>
      </c>
      <c r="M13" s="193"/>
      <c r="N13" s="207"/>
    </row>
    <row r="14" spans="2:14" ht="19.5" x14ac:dyDescent="0.45">
      <c r="B14" s="185"/>
      <c r="E14" s="829"/>
      <c r="F14" s="194" t="s">
        <v>434</v>
      </c>
      <c r="G14" s="194"/>
      <c r="H14" s="829"/>
      <c r="I14" s="194" t="s">
        <v>374</v>
      </c>
      <c r="J14" s="186"/>
      <c r="K14" s="829"/>
      <c r="L14" s="194" t="s">
        <v>467</v>
      </c>
      <c r="M14" s="193"/>
      <c r="N14" s="207"/>
    </row>
    <row r="15" spans="2:14" ht="19.5" x14ac:dyDescent="0.45">
      <c r="B15" s="185"/>
      <c r="C15" s="829"/>
      <c r="D15" s="829"/>
      <c r="E15" s="829"/>
      <c r="F15" s="194" t="s">
        <v>411</v>
      </c>
      <c r="G15" s="194"/>
      <c r="H15" s="829"/>
      <c r="I15" s="194" t="s">
        <v>375</v>
      </c>
      <c r="J15" s="186"/>
      <c r="K15" s="829"/>
      <c r="L15" s="194" t="s">
        <v>354</v>
      </c>
      <c r="M15" s="193"/>
      <c r="N15" s="207"/>
    </row>
    <row r="16" spans="2:14" ht="19.5" x14ac:dyDescent="0.45">
      <c r="B16" s="185"/>
      <c r="C16" s="829"/>
      <c r="D16" s="829"/>
      <c r="E16" s="829"/>
      <c r="F16" s="194" t="s">
        <v>412</v>
      </c>
      <c r="G16" s="194"/>
      <c r="H16" s="829"/>
      <c r="I16" s="194" t="s">
        <v>376</v>
      </c>
      <c r="J16" s="186"/>
      <c r="K16" s="829"/>
      <c r="L16" s="194" t="s">
        <v>355</v>
      </c>
      <c r="M16" s="193"/>
      <c r="N16" s="207"/>
    </row>
    <row r="17" spans="2:17" ht="19.5" x14ac:dyDescent="0.45">
      <c r="B17" s="185"/>
      <c r="C17" s="296"/>
      <c r="D17" s="829"/>
      <c r="E17" s="829"/>
      <c r="F17" s="194" t="s">
        <v>461</v>
      </c>
      <c r="G17" s="194"/>
      <c r="H17" s="829"/>
      <c r="I17" s="194" t="s">
        <v>377</v>
      </c>
      <c r="J17" s="186"/>
      <c r="K17" s="829"/>
      <c r="L17" s="194" t="s">
        <v>356</v>
      </c>
      <c r="M17" s="193"/>
      <c r="N17" s="207"/>
    </row>
    <row r="18" spans="2:17" ht="19.5" x14ac:dyDescent="0.45">
      <c r="B18" s="185"/>
      <c r="C18" s="296"/>
      <c r="D18" s="829"/>
      <c r="E18" s="829"/>
      <c r="F18" s="194" t="s">
        <v>462</v>
      </c>
      <c r="G18" s="194"/>
      <c r="H18" s="829"/>
      <c r="I18" s="194" t="s">
        <v>378</v>
      </c>
      <c r="J18" s="186"/>
      <c r="K18" s="829"/>
      <c r="L18" s="194" t="s">
        <v>357</v>
      </c>
      <c r="M18" s="193"/>
      <c r="N18" s="207"/>
    </row>
    <row r="19" spans="2:17" ht="19.5" x14ac:dyDescent="0.45">
      <c r="B19" s="185"/>
      <c r="C19" s="296"/>
      <c r="D19" s="829"/>
      <c r="E19" s="829"/>
      <c r="F19" s="194" t="s">
        <v>463</v>
      </c>
      <c r="G19" s="194"/>
      <c r="H19" s="829"/>
      <c r="I19" s="830"/>
      <c r="J19" s="829"/>
      <c r="K19" s="829"/>
      <c r="L19" s="830"/>
      <c r="M19" s="193"/>
      <c r="N19" s="207"/>
    </row>
    <row r="20" spans="2:17" ht="19.5" x14ac:dyDescent="0.45">
      <c r="B20" s="185"/>
      <c r="C20" s="829"/>
      <c r="D20" s="829"/>
      <c r="E20" s="829"/>
      <c r="F20" s="194" t="s">
        <v>413</v>
      </c>
      <c r="G20" s="194"/>
      <c r="H20" s="829"/>
      <c r="I20" s="830"/>
      <c r="J20" s="829"/>
      <c r="K20" s="829"/>
      <c r="L20" s="830"/>
      <c r="M20" s="830"/>
      <c r="N20" s="207"/>
    </row>
    <row r="21" spans="2:17" ht="19.5" x14ac:dyDescent="0.45">
      <c r="B21" s="185"/>
      <c r="C21" s="829"/>
      <c r="D21" s="829"/>
      <c r="E21" s="829"/>
      <c r="F21" s="194" t="s">
        <v>414</v>
      </c>
      <c r="G21" s="194"/>
      <c r="H21" s="829"/>
      <c r="I21" s="829"/>
      <c r="J21" s="829"/>
      <c r="K21" s="829"/>
      <c r="L21" s="830"/>
      <c r="M21" s="830"/>
      <c r="N21" s="207"/>
    </row>
    <row r="22" spans="2:17" ht="19.5" x14ac:dyDescent="0.45">
      <c r="B22" s="185"/>
      <c r="C22" s="829"/>
      <c r="D22" s="829"/>
      <c r="E22" s="829"/>
      <c r="F22" s="194" t="s">
        <v>415</v>
      </c>
      <c r="G22" s="194"/>
      <c r="H22" s="829"/>
      <c r="I22" s="829"/>
      <c r="J22" s="829"/>
      <c r="K22" s="829"/>
      <c r="L22" s="830"/>
      <c r="M22" s="830"/>
      <c r="N22" s="207"/>
    </row>
    <row r="23" spans="2:17" ht="19.5" x14ac:dyDescent="0.45">
      <c r="B23" s="185"/>
      <c r="C23" s="829"/>
      <c r="D23" s="829"/>
      <c r="E23" s="829"/>
      <c r="F23" s="194" t="s">
        <v>416</v>
      </c>
      <c r="G23" s="194"/>
      <c r="H23" s="829"/>
      <c r="I23" s="829"/>
      <c r="J23" s="829"/>
      <c r="K23" s="829"/>
      <c r="L23" s="829"/>
      <c r="M23" s="830"/>
      <c r="N23" s="207"/>
      <c r="P23" s="201"/>
      <c r="Q23" s="177"/>
    </row>
    <row r="24" spans="2:17" ht="19.5" x14ac:dyDescent="0.45">
      <c r="B24" s="185"/>
      <c r="C24" s="829"/>
      <c r="D24" s="829"/>
      <c r="E24" s="829"/>
      <c r="F24" s="194" t="s">
        <v>417</v>
      </c>
      <c r="G24" s="194"/>
      <c r="H24" s="829"/>
      <c r="I24" s="829"/>
      <c r="J24" s="829"/>
      <c r="K24" s="829"/>
      <c r="L24" s="829"/>
      <c r="M24" s="829"/>
      <c r="N24" s="208"/>
      <c r="Q24" s="831"/>
    </row>
    <row r="25" spans="2:17" ht="19.5" x14ac:dyDescent="0.45">
      <c r="B25" s="185"/>
      <c r="C25" s="829"/>
      <c r="D25" s="829"/>
      <c r="E25" s="829"/>
      <c r="F25" s="194" t="s">
        <v>418</v>
      </c>
      <c r="G25" s="194"/>
      <c r="H25" s="829"/>
      <c r="I25" s="829"/>
      <c r="J25" s="829"/>
      <c r="K25" s="829"/>
      <c r="L25" s="829"/>
      <c r="M25" s="829"/>
      <c r="N25" s="208"/>
      <c r="Q25" s="178"/>
    </row>
    <row r="26" spans="2:17" ht="23" thickBot="1" x14ac:dyDescent="0.65">
      <c r="B26" s="187"/>
      <c r="C26" s="188"/>
      <c r="D26" s="188"/>
      <c r="E26" s="188"/>
      <c r="F26" s="558"/>
      <c r="G26" s="188"/>
      <c r="H26" s="188"/>
      <c r="I26" s="188"/>
      <c r="J26" s="188"/>
      <c r="K26" s="188"/>
      <c r="L26" s="188"/>
      <c r="M26" s="188"/>
      <c r="N26" s="209"/>
    </row>
    <row r="27" spans="2:17" ht="12.75" customHeight="1" x14ac:dyDescent="0.6">
      <c r="B27" s="179"/>
      <c r="C27" s="832"/>
      <c r="D27" s="832"/>
      <c r="E27" s="832"/>
      <c r="F27" s="833"/>
      <c r="G27" s="832"/>
      <c r="H27" s="832"/>
      <c r="I27" s="832"/>
      <c r="J27" s="832"/>
      <c r="K27" s="832"/>
      <c r="L27" s="832"/>
      <c r="M27" s="832"/>
      <c r="N27" s="834"/>
    </row>
    <row r="28" spans="2:17" ht="22.5" x14ac:dyDescent="0.6">
      <c r="B28" s="189"/>
      <c r="C28" s="835"/>
      <c r="D28" s="190"/>
      <c r="E28" s="190"/>
      <c r="F28" s="559"/>
      <c r="G28" s="190"/>
      <c r="H28" s="190"/>
      <c r="I28" s="190"/>
      <c r="J28" s="190"/>
      <c r="K28" s="190"/>
      <c r="L28" s="191"/>
      <c r="M28" s="190"/>
      <c r="N28" s="190"/>
    </row>
    <row r="29" spans="2:17" ht="16" x14ac:dyDescent="0.45">
      <c r="B29" s="189"/>
      <c r="C29" s="190"/>
      <c r="D29" s="190"/>
      <c r="E29" s="190"/>
      <c r="F29" s="190"/>
      <c r="G29" s="190"/>
      <c r="H29" s="190"/>
      <c r="I29" s="190"/>
      <c r="J29" s="190"/>
      <c r="K29" s="190"/>
      <c r="L29" s="191"/>
      <c r="M29" s="190"/>
      <c r="N29" s="190"/>
    </row>
    <row r="30" spans="2:17" ht="18.5" x14ac:dyDescent="0.45">
      <c r="B30" s="189"/>
      <c r="C30" s="192" t="s">
        <v>371</v>
      </c>
      <c r="D30" s="835"/>
      <c r="E30" s="835"/>
      <c r="F30" s="835"/>
      <c r="G30" s="835"/>
      <c r="H30" s="835"/>
      <c r="I30" s="835"/>
      <c r="J30" s="835"/>
      <c r="K30" s="835"/>
      <c r="L30" s="192" t="s">
        <v>372</v>
      </c>
      <c r="M30" s="835"/>
      <c r="N30" s="835"/>
    </row>
    <row r="31" spans="2:17" x14ac:dyDescent="0.25">
      <c r="B31" s="189"/>
      <c r="C31" s="835"/>
      <c r="D31" s="835"/>
      <c r="E31" s="835"/>
      <c r="F31" s="835"/>
      <c r="G31" s="835"/>
      <c r="H31" s="835"/>
      <c r="I31" s="835"/>
      <c r="J31" s="835"/>
      <c r="K31" s="835"/>
      <c r="L31" s="189"/>
      <c r="M31" s="835"/>
      <c r="N31" s="835"/>
    </row>
    <row r="32" spans="2:17" x14ac:dyDescent="0.25">
      <c r="B32" s="189"/>
      <c r="C32" s="835"/>
      <c r="D32" s="835"/>
      <c r="E32" s="835"/>
      <c r="F32" s="835"/>
      <c r="G32" s="835"/>
      <c r="H32" s="835"/>
      <c r="I32" s="835"/>
      <c r="J32" s="835"/>
      <c r="K32" s="835"/>
      <c r="L32" s="189"/>
      <c r="M32" s="835"/>
      <c r="N32" s="835"/>
    </row>
    <row r="33" spans="2:14" x14ac:dyDescent="0.25">
      <c r="B33" s="189"/>
      <c r="C33" s="835"/>
      <c r="D33" s="835"/>
      <c r="E33" s="835"/>
      <c r="F33" s="835"/>
      <c r="G33" s="835"/>
      <c r="H33" s="835"/>
      <c r="I33" s="835"/>
      <c r="J33" s="835"/>
      <c r="K33" s="835"/>
      <c r="L33" s="189"/>
      <c r="M33" s="835"/>
      <c r="N33" s="835"/>
    </row>
    <row r="34" spans="2:14" x14ac:dyDescent="0.25">
      <c r="B34" s="179"/>
      <c r="N34" s="179"/>
    </row>
    <row r="35" spans="2:14" x14ac:dyDescent="0.25">
      <c r="B35" s="179"/>
      <c r="N35" s="179"/>
    </row>
    <row r="36" spans="2:14" x14ac:dyDescent="0.25">
      <c r="B36" s="179"/>
      <c r="N36" s="179"/>
    </row>
    <row r="37" spans="2:14" x14ac:dyDescent="0.25">
      <c r="B37" s="179"/>
      <c r="N37" s="179"/>
    </row>
    <row r="38" spans="2:14" x14ac:dyDescent="0.25">
      <c r="B38" s="179"/>
      <c r="N38" s="179"/>
    </row>
    <row r="39" spans="2:14" x14ac:dyDescent="0.25">
      <c r="B39" s="179"/>
      <c r="N39" s="179"/>
    </row>
  </sheetData>
  <hyperlinks>
    <hyperlink ref="C6" r:id="rId4" xr:uid="{A35D0C48-CCCE-4A36-904E-372A4E00D765}"/>
    <hyperlink ref="F25" location="'2.15 Revenues reconciliations'!A1" display="2.15 Revenues reconciliation" xr:uid="{2CA55C60-37DA-490C-9B56-71154C76E62D}"/>
    <hyperlink ref="C11" location="'1.1 Key Figures'!A1" display="1.1 Key Figures" xr:uid="{1CCBA70E-99FA-4504-A2ED-B738A4C9819A}"/>
    <hyperlink ref="F11" location="'2.1 P&amp;L (annual)'!A1" display="2.1 P&amp;L (annual)" xr:uid="{E6D6F436-5E19-4C27-8FA5-06B6DC074D69}"/>
    <hyperlink ref="F13" location="'2.3 Return on avg. total assets'!A1" display="2.3   Return on average total assets" xr:uid="{38B599A0-448C-4CD5-B981-69A6DE0D4C3E}"/>
    <hyperlink ref="F14" location="'2.4 Yields and Costs'!A1" display="2.4   Yields and Costs" xr:uid="{6723A9B9-C63E-479D-ADCB-86AF7A57AEA0}"/>
    <hyperlink ref="F15" location="'2.5 Revenues from services'!A1" display="2.5   Revenues from services" xr:uid="{ABBF8886-DC3B-4C3D-A36E-7BDEA08B43B6}"/>
    <hyperlink ref="F20" location="'2.10 Trading income'!A1" display="2.10 Trading income" xr:uid="{51E24B21-3264-402B-A530-6FB577224DDD}"/>
    <hyperlink ref="F21" location="'2.11 Other op. income &amp; exp.'!A1" display="2.11 Other operating income &amp; exp." xr:uid="{1D982322-95BC-4BF7-8FFD-E8999CDB7D8D}"/>
    <hyperlink ref="F22" location="'2.12 Operating expenses'!A1" display="2.12 Operating expenses" xr:uid="{007AA2DB-1F39-43B4-A56B-E7A3712E8A5B}"/>
    <hyperlink ref="F23" location="'2.13 Impairment losses'!A1" display="2.13 Impairment losses" xr:uid="{1242A70A-CDFC-49F0-AA66-3F69AA3D0F26}"/>
    <hyperlink ref="F24" location="'2.14 Gains_Losses on disposals '!A1" display="2.14 Gains/Losses on disposal of assets" xr:uid="{235CE3CE-731A-4DD9-AE56-F71ADCD96A08}"/>
    <hyperlink ref="I11" location="'3.1 Balance sheet'!A1" display="2.1 Balance sheet" xr:uid="{B7E377B0-003A-4470-AA4F-AA722CC06FEE}"/>
    <hyperlink ref="I12" location="'3.2 Customer Loans'!A1" display="2.2 Customer Loans" xr:uid="{02242888-17BD-41B8-94FF-761A8793F0BB}"/>
    <hyperlink ref="I13" location="'3.3 Customer Funds'!A1" display="3.3   Customer Funds" xr:uid="{B4FB7DBB-60A8-4AAE-A37B-B2B5F03B9D90}"/>
    <hyperlink ref="I14" location="'3.4 Asset quality'!A1" display="3.4   Asset quality" xr:uid="{9B480A34-B650-48EA-A7FF-54FD6A940044}"/>
    <hyperlink ref="I15" location="'3.5 IFRS9 Stages'!A1" display="3.5   IFRS9 Stages" xr:uid="{7ED5BA33-C1C0-4049-A630-43F55423DFE7}"/>
    <hyperlink ref="I16" location="'3.6 Residential mortgages LtV'!A1" display="3.6   Residential mortgages LtV" xr:uid="{0A321BE7-24AB-44DC-96A6-18155B16DCD9}"/>
    <hyperlink ref="I17" location="'3.7 Solvency'!A1" display="3.7   Solvency" xr:uid="{ABC1B62E-B592-4FCA-8828-4E231F0C2EE0}"/>
    <hyperlink ref="L11" location="'4.1 Segment P&amp;L (annual)'!A1" display="4.1 Segment P&amp;L" xr:uid="{D618201F-26D6-42E5-B518-6B68EDA6667E}"/>
    <hyperlink ref="L12" location="'4.2 Bancassurance P&amp;L'!A1" display="4.2 Banking &amp; insur P&amp;L" xr:uid="{1A66CE35-2B77-491C-96BD-34266A1AE256}"/>
    <hyperlink ref="L13" location="'4.3 Bancassurance balance sheet'!A1" display="4.3 Banking &amp; insur BS" xr:uid="{39F49BC6-312D-4D52-981D-D883528F9E61}"/>
    <hyperlink ref="L14" location="'4.4 Insurance P&amp;L'!A1" display="4.4 Insurance P&amp;L" xr:uid="{9E2D3EAB-7008-4FD2-837C-CB5873BAFEA9}"/>
    <hyperlink ref="L15" location="'4.5 BPI P&amp;L'!A1" display="4.5 BPI P&amp;L" xr:uid="{1D49C3EB-BDE9-496B-B536-9EA1BABEB049}"/>
    <hyperlink ref="L16" location="'4.6 BPI Balance Sheet'!A1" display="4.6 BPI BS" xr:uid="{5640C532-F6DB-4E67-ACAF-A41ACB36530E}"/>
    <hyperlink ref="L17" location="'4.7 Corporate Center P&amp;L'!A1" display="4.7 Corporate Center P&amp;L" xr:uid="{4ECFBE3C-D5ED-4DF7-9657-A6DCAE542C50}"/>
    <hyperlink ref="L18" location="'4.8 Corporate Center Bal. Sheet'!A1" display="4.8 Corporate Center BS" xr:uid="{74D23FFA-7CAE-4EA9-A0CD-31F9F493C0ED}"/>
    <hyperlink ref="F12" location="'2.2 P&amp;L (quarterly)'!A1" display="2.2 P&amp;L (quarterly)" xr:uid="{A69E0F59-7707-4849-9A0D-19953B50BBED}"/>
    <hyperlink ref="F19" location="'2.9 Income from investments'!A1" display="2.9 Income from investments" xr:uid="{94F98D67-2C5D-41EE-80F6-9EA36E25662D}"/>
    <hyperlink ref="F17" location="'2.7 Protection insurance revenu'!A1" display="2.7   Protection insurance revenues" xr:uid="{35CF860A-0CD0-45B0-8B82-F3650C408412}"/>
    <hyperlink ref="F18" location="'2.8 Banking fees'!A1" display="2.8 Banking fees" xr:uid="{47A7A17A-4A4A-474C-A506-96F572D45B16}"/>
    <hyperlink ref="I18" location="'3.8 Liquidity'!A1" display="3.8   Liquidity and financing structure" xr:uid="{C106A72A-2F7F-45F8-9D2E-2D245CB78434}"/>
    <hyperlink ref="C30" location="Disclaimer!A1" display="                    DISCLAIMER" xr:uid="{45019CD0-20A4-43EF-88BC-154A437274C9}"/>
    <hyperlink ref="L30" location="Notes!A1" display="                                      NOTES" xr:uid="{28B60073-643E-4B29-A0F7-7B26D6CFE317}"/>
    <hyperlink ref="F16" location="'2.6 Wealth management revenues'!A1" display="2.6   Wealth management revenues" xr:uid="{42F76877-5599-4194-98E4-2884B21BB91B}"/>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B7DEE8"/>
    <pageSetUpPr fitToPage="1"/>
  </sheetPr>
  <dimension ref="A1:S38"/>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3" width="115.54296875" collapsed="false"/>
    <col min="3" max="10" customWidth="true" style="643" width="17.54296875" collapsed="false"/>
    <col min="11" max="13" style="643" width="11.453125" collapsed="false"/>
    <col min="14" max="14" customWidth="true" style="643" width="1.453125" collapsed="false"/>
    <col min="15" max="18" style="643" width="11.453125" collapsed="false"/>
    <col min="19" max="19" customWidth="true" style="643" width="1.1796875" collapsed="false"/>
    <col min="20" max="23" style="643" width="11.453125" collapsed="false"/>
    <col min="24" max="24" customWidth="true" style="643" width="2.1796875" collapsed="false"/>
    <col min="25" max="28" style="643" width="11.453125" collapsed="false"/>
    <col min="29" max="29" customWidth="true" style="643" width="1.453125" collapsed="false"/>
    <col min="30" max="33" style="643" width="11.453125" collapsed="false"/>
    <col min="34" max="34" customWidth="true" style="643" width="1.0" collapsed="false"/>
    <col min="35" max="38" style="643" width="11.453125" collapsed="false"/>
    <col min="39" max="39" customWidth="true" style="643" width="1.453125" collapsed="false"/>
    <col min="40" max="43" style="643" width="11.453125" collapsed="false"/>
    <col min="44" max="44" customWidth="true" style="643" width="1.1796875" collapsed="false"/>
    <col min="45" max="16384" style="643" width="11.453125" collapsed="false"/>
  </cols>
  <sheetData>
    <row r="1" spans="1:19" s="6" customFormat="1" ht="49.5" customHeight="1" x14ac:dyDescent="0.55000000000000004">
      <c r="C1" s="153"/>
      <c r="D1" s="153"/>
      <c r="E1" s="153"/>
      <c r="F1" s="153"/>
      <c r="G1" s="153" t="s">
        <v>5</v>
      </c>
      <c r="H1" s="153"/>
      <c r="I1" s="153"/>
      <c r="J1" s="153"/>
    </row>
    <row r="2" spans="1:19" s="68" customFormat="1" ht="56.15" customHeight="1" x14ac:dyDescent="0.7">
      <c r="B2" s="408" t="s">
        <v>424</v>
      </c>
    </row>
    <row r="3" spans="1:19" s="4" customFormat="1" ht="14.5" customHeight="1" x14ac:dyDescent="0.7">
      <c r="A3" s="1"/>
      <c r="L3" s="68"/>
      <c r="M3" s="68"/>
    </row>
    <row r="4" spans="1:19" s="4" customFormat="1" ht="3" customHeight="1" x14ac:dyDescent="0.7">
      <c r="A4" s="15"/>
      <c r="B4" s="224"/>
      <c r="C4" s="224"/>
      <c r="D4" s="224"/>
      <c r="E4" s="224"/>
      <c r="F4" s="224"/>
      <c r="G4" s="224"/>
      <c r="H4" s="224"/>
      <c r="I4" s="224"/>
      <c r="J4" s="224"/>
      <c r="K4" s="17"/>
      <c r="L4" s="68"/>
      <c r="M4" s="68"/>
    </row>
    <row r="5" spans="1:19" s="4" customFormat="1" ht="18" customHeight="1" x14ac:dyDescent="0.7">
      <c r="A5" s="15"/>
      <c r="B5" s="67"/>
      <c r="C5" s="1033" t="s">
        <v>110</v>
      </c>
      <c r="D5" s="1033" t="s">
        <v>111</v>
      </c>
      <c r="E5" s="1033" t="s">
        <v>117</v>
      </c>
      <c r="F5" s="1033" t="s">
        <v>110</v>
      </c>
      <c r="G5" s="1033" t="s">
        <v>114</v>
      </c>
      <c r="H5" s="1033" t="s">
        <v>115</v>
      </c>
      <c r="I5" s="1033" t="s">
        <v>116</v>
      </c>
      <c r="J5" s="1033" t="s">
        <v>111</v>
      </c>
      <c r="K5" s="17"/>
      <c r="L5" s="68"/>
      <c r="M5" s="68"/>
    </row>
    <row r="6" spans="1:19" s="4" customFormat="1" ht="18" customHeight="1" thickBot="1" x14ac:dyDescent="0.75">
      <c r="A6" s="15"/>
      <c r="B6" s="903" t="s">
        <v>26</v>
      </c>
      <c r="C6" s="1034"/>
      <c r="D6" s="1034"/>
      <c r="E6" s="1034"/>
      <c r="F6" s="1034"/>
      <c r="G6" s="1034"/>
      <c r="H6" s="1034"/>
      <c r="I6" s="1034"/>
      <c r="J6" s="1034"/>
      <c r="K6" s="17"/>
      <c r="L6" s="68"/>
      <c r="M6" s="68"/>
      <c r="N6" s="15"/>
      <c r="O6" s="15"/>
      <c r="P6" s="15"/>
      <c r="Q6" s="15"/>
      <c r="R6" s="15"/>
      <c r="S6" s="15"/>
    </row>
    <row r="7" spans="1:19" s="4" customFormat="1" ht="18.649999999999999" customHeight="1" x14ac:dyDescent="0.7">
      <c r="A7" s="15"/>
      <c r="B7" s="152" t="s">
        <v>153</v>
      </c>
      <c r="C7" s="547">
        <v>183.48743652000002</v>
      </c>
      <c r="D7" s="649">
        <v>159.96211658000001</v>
      </c>
      <c r="E7" s="650">
        <f>+((C7-D7)/D7)*100</f>
        <v>14.70680711344211</v>
      </c>
      <c r="F7" s="547">
        <v>183.48743652000002</v>
      </c>
      <c r="G7" s="547">
        <v>186.14802902000002</v>
      </c>
      <c r="H7" s="547">
        <v>191.27695821000009</v>
      </c>
      <c r="I7" s="547">
        <v>160.64349816999993</v>
      </c>
      <c r="J7" s="547">
        <v>159.96211658000001</v>
      </c>
      <c r="K7" s="17"/>
      <c r="L7" s="68"/>
      <c r="M7" s="68"/>
      <c r="N7" s="15"/>
      <c r="O7" s="534"/>
      <c r="P7" s="534"/>
      <c r="Q7" s="15"/>
      <c r="R7" s="15"/>
      <c r="S7" s="15"/>
    </row>
    <row r="8" spans="1:19" s="4" customFormat="1" ht="18.649999999999999" customHeight="1" x14ac:dyDescent="0.7">
      <c r="A8" s="15"/>
      <c r="B8" s="152" t="s">
        <v>154</v>
      </c>
      <c r="C8" s="548">
        <v>98.464711919999999</v>
      </c>
      <c r="D8" s="651">
        <v>103.88854300999998</v>
      </c>
      <c r="E8" s="652">
        <f t="shared" ref="E8:E9" si="0">+((C8-D8)/D8)*100</f>
        <v>-5.220817361427331</v>
      </c>
      <c r="F8" s="548">
        <v>98.464711919999999</v>
      </c>
      <c r="G8" s="548">
        <v>100.41739725999999</v>
      </c>
      <c r="H8" s="548">
        <v>94.150133040000028</v>
      </c>
      <c r="I8" s="548">
        <v>96.012033350000024</v>
      </c>
      <c r="J8" s="548">
        <v>103.88854300999998</v>
      </c>
      <c r="K8" s="17"/>
      <c r="L8" s="68"/>
      <c r="M8" s="68"/>
      <c r="N8" s="15"/>
      <c r="O8" s="15"/>
      <c r="P8" s="15"/>
      <c r="Q8" s="15"/>
      <c r="R8" s="15"/>
      <c r="S8" s="15"/>
    </row>
    <row r="9" spans="1:19" ht="18.649999999999999" customHeight="1" x14ac:dyDescent="0.7">
      <c r="B9" s="282" t="s">
        <v>118</v>
      </c>
      <c r="C9" s="653">
        <v>281.95214844000003</v>
      </c>
      <c r="D9" s="654">
        <v>263.85065958999996</v>
      </c>
      <c r="E9" s="655">
        <f t="shared" si="0"/>
        <v>6.8605054382384871</v>
      </c>
      <c r="F9" s="653">
        <v>281.95214844000003</v>
      </c>
      <c r="G9" s="653">
        <v>286.56542628</v>
      </c>
      <c r="H9" s="653">
        <v>285.4270912500001</v>
      </c>
      <c r="I9" s="653">
        <v>256.65553151999995</v>
      </c>
      <c r="J9" s="653">
        <v>263.85065958999996</v>
      </c>
      <c r="K9" s="17"/>
      <c r="L9" s="68"/>
      <c r="M9" s="68"/>
      <c r="N9" s="15"/>
      <c r="O9" s="15"/>
      <c r="P9" s="15"/>
      <c r="Q9" s="15"/>
      <c r="R9" s="15"/>
      <c r="S9" s="15"/>
    </row>
    <row r="10" spans="1:19" s="656" customFormat="1" ht="3" customHeight="1" x14ac:dyDescent="0.45">
      <c r="A10" s="15"/>
      <c r="B10" s="237"/>
      <c r="C10" s="237"/>
      <c r="D10" s="237"/>
      <c r="E10" s="237"/>
      <c r="F10" s="237"/>
      <c r="G10" s="237"/>
      <c r="H10" s="237"/>
      <c r="I10" s="237"/>
      <c r="J10" s="237"/>
      <c r="K10" s="17"/>
      <c r="L10" s="534"/>
      <c r="M10" s="15"/>
      <c r="N10" s="15"/>
      <c r="O10" s="15"/>
      <c r="P10" s="15"/>
      <c r="Q10" s="15"/>
      <c r="R10" s="15"/>
    </row>
    <row r="11" spans="1:19" x14ac:dyDescent="0.35">
      <c r="B11" s="17"/>
      <c r="C11" s="17"/>
      <c r="D11" s="17"/>
      <c r="E11" s="17"/>
      <c r="F11" s="17"/>
      <c r="G11" s="17"/>
      <c r="H11" s="17"/>
      <c r="I11" s="17"/>
      <c r="J11" s="17"/>
      <c r="K11" s="17"/>
      <c r="L11" s="15"/>
      <c r="M11" s="15"/>
      <c r="N11" s="15"/>
      <c r="O11" s="15"/>
      <c r="P11" s="15"/>
      <c r="Q11" s="15"/>
      <c r="R11" s="15"/>
      <c r="S11" s="15"/>
    </row>
    <row r="25" spans="2:2" x14ac:dyDescent="0.35">
      <c r="B25" s="533"/>
    </row>
    <row r="26" spans="2:2" x14ac:dyDescent="0.35">
      <c r="B26" s="533"/>
    </row>
    <row r="27" spans="2:2" x14ac:dyDescent="0.35">
      <c r="B27" s="533"/>
    </row>
    <row r="28" spans="2:2" x14ac:dyDescent="0.35">
      <c r="B28" s="533"/>
    </row>
    <row r="29" spans="2:2" x14ac:dyDescent="0.35">
      <c r="B29" s="533"/>
    </row>
    <row r="30" spans="2:2" x14ac:dyDescent="0.35">
      <c r="B30" s="533"/>
    </row>
    <row r="31" spans="2:2" x14ac:dyDescent="0.35">
      <c r="B31" s="15"/>
    </row>
    <row r="32" spans="2:2" x14ac:dyDescent="0.35">
      <c r="B32" s="533"/>
    </row>
    <row r="33" spans="2:2" x14ac:dyDescent="0.35">
      <c r="B33" s="533"/>
    </row>
    <row r="34" spans="2:2" x14ac:dyDescent="0.35">
      <c r="B34" s="533"/>
    </row>
    <row r="35" spans="2:2" x14ac:dyDescent="0.35">
      <c r="B35" s="15"/>
    </row>
    <row r="36" spans="2:2" x14ac:dyDescent="0.35">
      <c r="B36" s="533"/>
    </row>
    <row r="37" spans="2:2" x14ac:dyDescent="0.35">
      <c r="B37" s="533"/>
    </row>
    <row r="38" spans="2:2" x14ac:dyDescent="0.35">
      <c r="B38" s="533"/>
    </row>
  </sheetData>
  <mergeCells count="8">
    <mergeCell ref="J5:J6"/>
    <mergeCell ref="H5:H6"/>
    <mergeCell ref="I5:I6"/>
    <mergeCell ref="C5:C6"/>
    <mergeCell ref="D5:D6"/>
    <mergeCell ref="E5:E6"/>
    <mergeCell ref="F5:F6"/>
    <mergeCell ref="G5:G6"/>
  </mergeCells>
  <phoneticPr fontId="96" type="noConversion"/>
  <conditionalFormatting sqref="E2 E10:E65355">
    <cfRule type="cellIs" dxfId="5" priority="3"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F24C-E4D5-4550-BE88-F7344436A436}">
  <sheetPr>
    <tabColor rgb="FFB7DEE8"/>
    <pageSetUpPr fitToPage="1"/>
  </sheetPr>
  <dimension ref="A1:S40"/>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3" width="115.54296875" collapsed="false"/>
    <col min="3" max="10" customWidth="true" style="643" width="17.54296875" collapsed="false"/>
    <col min="11" max="13" style="643" width="11.453125" collapsed="false"/>
    <col min="14" max="14" customWidth="true" style="643" width="1.453125" collapsed="false"/>
    <col min="15" max="18" style="643" width="11.453125" collapsed="false"/>
    <col min="19" max="19" customWidth="true" style="643" width="1.1796875" collapsed="false"/>
    <col min="20" max="23" style="643" width="11.453125" collapsed="false"/>
    <col min="24" max="24" customWidth="true" style="643" width="2.1796875" collapsed="false"/>
    <col min="25" max="28" style="643" width="11.453125" collapsed="false"/>
    <col min="29" max="29" customWidth="true" style="643" width="1.453125" collapsed="false"/>
    <col min="30" max="33" style="643" width="11.453125" collapsed="false"/>
    <col min="34" max="34" customWidth="true" style="643" width="1.0" collapsed="false"/>
    <col min="35" max="38" style="643" width="11.453125" collapsed="false"/>
    <col min="39" max="39" customWidth="true" style="643" width="1.453125" collapsed="false"/>
    <col min="40" max="43" style="643" width="11.453125" collapsed="false"/>
    <col min="44" max="44" customWidth="true" style="643" width="1.1796875" collapsed="false"/>
    <col min="45" max="16384" style="643" width="11.453125" collapsed="false"/>
  </cols>
  <sheetData>
    <row r="1" spans="1:19" s="6" customFormat="1" ht="49.5" customHeight="1" x14ac:dyDescent="0.55000000000000004">
      <c r="C1" s="153"/>
      <c r="D1" s="153"/>
      <c r="E1" s="153"/>
      <c r="F1" s="153"/>
      <c r="G1" s="153" t="s">
        <v>5</v>
      </c>
      <c r="H1" s="153"/>
      <c r="I1" s="153"/>
      <c r="J1" s="153"/>
    </row>
    <row r="2" spans="1:19" s="68" customFormat="1" ht="56.15" customHeight="1" x14ac:dyDescent="0.7">
      <c r="B2" s="408" t="s">
        <v>425</v>
      </c>
    </row>
    <row r="3" spans="1:19" s="4" customFormat="1" ht="14.5" customHeight="1" x14ac:dyDescent="0.7">
      <c r="A3" s="1"/>
      <c r="L3" s="68"/>
      <c r="M3" s="68"/>
    </row>
    <row r="4" spans="1:19" s="4" customFormat="1" ht="3" customHeight="1" x14ac:dyDescent="0.7">
      <c r="A4" s="15"/>
      <c r="B4" s="224"/>
      <c r="C4" s="224"/>
      <c r="D4" s="224"/>
      <c r="E4" s="224"/>
      <c r="F4" s="224"/>
      <c r="G4" s="224"/>
      <c r="H4" s="224"/>
      <c r="I4" s="224"/>
      <c r="J4" s="224"/>
      <c r="K4" s="17"/>
      <c r="L4" s="68"/>
      <c r="M4" s="68"/>
    </row>
    <row r="5" spans="1:19" s="4" customFormat="1" ht="18" customHeight="1" x14ac:dyDescent="0.7">
      <c r="A5" s="15"/>
      <c r="B5" s="67"/>
      <c r="C5" s="1033" t="s">
        <v>110</v>
      </c>
      <c r="D5" s="1033" t="s">
        <v>111</v>
      </c>
      <c r="E5" s="1033" t="s">
        <v>117</v>
      </c>
      <c r="F5" s="1033" t="s">
        <v>110</v>
      </c>
      <c r="G5" s="1033" t="s">
        <v>114</v>
      </c>
      <c r="H5" s="1033" t="s">
        <v>115</v>
      </c>
      <c r="I5" s="1033" t="s">
        <v>116</v>
      </c>
      <c r="J5" s="1033" t="s">
        <v>111</v>
      </c>
      <c r="K5" s="17"/>
      <c r="L5" s="68"/>
      <c r="M5" s="68"/>
    </row>
    <row r="6" spans="1:19" s="4" customFormat="1" ht="18" customHeight="1" thickBot="1" x14ac:dyDescent="0.75">
      <c r="A6" s="15"/>
      <c r="B6" s="493" t="s">
        <v>26</v>
      </c>
      <c r="C6" s="1034"/>
      <c r="D6" s="1034"/>
      <c r="E6" s="1034"/>
      <c r="F6" s="1034"/>
      <c r="G6" s="1034"/>
      <c r="H6" s="1034"/>
      <c r="I6" s="1034"/>
      <c r="J6" s="1034"/>
      <c r="K6" s="17"/>
      <c r="L6" s="68"/>
      <c r="M6" s="68"/>
      <c r="N6" s="15"/>
      <c r="O6" s="15"/>
      <c r="P6" s="15"/>
      <c r="Q6" s="15"/>
      <c r="R6" s="15"/>
      <c r="S6" s="15"/>
    </row>
    <row r="7" spans="1:19" s="4" customFormat="1" ht="18.649999999999999" customHeight="1" x14ac:dyDescent="0.7">
      <c r="A7" s="15"/>
      <c r="B7" s="152" t="s">
        <v>155</v>
      </c>
      <c r="C7" s="547">
        <v>427.90148674829425</v>
      </c>
      <c r="D7" s="649">
        <v>469.90740849000008</v>
      </c>
      <c r="E7" s="650">
        <f>+((C7-D7)/D7)*100</f>
        <v>-8.9391912071970978</v>
      </c>
      <c r="F7" s="547">
        <v>427.90148674829425</v>
      </c>
      <c r="G7" s="649">
        <v>445.89935431472622</v>
      </c>
      <c r="H7" s="649">
        <v>454.34324395520019</v>
      </c>
      <c r="I7" s="649">
        <v>460.03418509074663</v>
      </c>
      <c r="J7" s="649">
        <v>469.90740849000008</v>
      </c>
      <c r="K7" s="17"/>
      <c r="L7" s="68"/>
      <c r="M7" s="68"/>
      <c r="N7" s="15"/>
      <c r="O7" s="534"/>
      <c r="P7" s="534"/>
      <c r="Q7" s="15"/>
      <c r="R7" s="15"/>
      <c r="S7" s="15"/>
    </row>
    <row r="8" spans="1:19" s="4" customFormat="1" ht="18.649999999999999" customHeight="1" x14ac:dyDescent="0.7">
      <c r="A8" s="15"/>
      <c r="B8" s="152" t="s">
        <v>156</v>
      </c>
      <c r="C8" s="548">
        <v>66.687166450000007</v>
      </c>
      <c r="D8" s="651">
        <v>84.775770470000012</v>
      </c>
      <c r="E8" s="652">
        <f t="shared" ref="E8:E9" si="0">+((C8-D8)/D8)*100</f>
        <v>-21.336997493170649</v>
      </c>
      <c r="F8" s="548">
        <v>66.687166450000007</v>
      </c>
      <c r="G8" s="651">
        <v>55.70550691000004</v>
      </c>
      <c r="H8" s="651">
        <v>43.300060899999984</v>
      </c>
      <c r="I8" s="651">
        <v>56.377662070000007</v>
      </c>
      <c r="J8" s="651">
        <v>84.775770470000012</v>
      </c>
      <c r="K8" s="17"/>
      <c r="L8" s="68"/>
      <c r="M8" s="68"/>
      <c r="N8" s="15"/>
      <c r="O8" s="15"/>
      <c r="P8" s="15"/>
      <c r="Q8" s="15"/>
      <c r="R8" s="15"/>
      <c r="S8" s="15"/>
    </row>
    <row r="9" spans="1:19" ht="18.649999999999999" customHeight="1" x14ac:dyDescent="0.7">
      <c r="B9" s="282" t="s">
        <v>119</v>
      </c>
      <c r="C9" s="653">
        <v>494.58865319829425</v>
      </c>
      <c r="D9" s="654">
        <v>554.68317896000008</v>
      </c>
      <c r="E9" s="655">
        <f t="shared" si="0"/>
        <v>-10.834027070079841</v>
      </c>
      <c r="F9" s="653">
        <v>494.58865319829425</v>
      </c>
      <c r="G9" s="654">
        <v>501.60486122472628</v>
      </c>
      <c r="H9" s="654">
        <v>497.6433048552002</v>
      </c>
      <c r="I9" s="654">
        <v>516.41184716074667</v>
      </c>
      <c r="J9" s="654">
        <v>554.68317896000008</v>
      </c>
      <c r="K9" s="17"/>
      <c r="L9" s="68"/>
      <c r="M9" s="68"/>
      <c r="N9" s="15"/>
      <c r="O9" s="15"/>
      <c r="P9" s="15"/>
      <c r="Q9" s="15"/>
      <c r="R9" s="15"/>
      <c r="S9" s="15"/>
    </row>
    <row r="10" spans="1:19" s="656" customFormat="1" ht="3" customHeight="1" x14ac:dyDescent="0.45">
      <c r="A10" s="15"/>
      <c r="B10" s="237"/>
      <c r="C10" s="237"/>
      <c r="D10" s="237"/>
      <c r="E10" s="237"/>
      <c r="F10" s="237"/>
      <c r="G10" s="237"/>
      <c r="H10" s="237"/>
      <c r="I10" s="237"/>
      <c r="J10" s="237"/>
      <c r="K10" s="17"/>
      <c r="L10" s="534"/>
      <c r="M10" s="15"/>
      <c r="N10" s="15"/>
      <c r="O10" s="15"/>
      <c r="P10" s="15"/>
      <c r="Q10" s="15"/>
      <c r="R10" s="15"/>
    </row>
    <row r="11" spans="1:19" x14ac:dyDescent="0.35">
      <c r="B11" s="17"/>
      <c r="C11" s="17"/>
      <c r="D11" s="17"/>
      <c r="E11" s="17"/>
      <c r="F11" s="17"/>
      <c r="G11" s="17"/>
      <c r="H11" s="17"/>
      <c r="I11" s="17"/>
      <c r="J11" s="17"/>
      <c r="K11" s="17"/>
      <c r="L11" s="15"/>
      <c r="M11" s="15"/>
      <c r="N11" s="15"/>
      <c r="O11" s="15"/>
      <c r="P11" s="15"/>
      <c r="Q11" s="15"/>
      <c r="R11" s="15"/>
      <c r="S11" s="15"/>
    </row>
    <row r="12" spans="1:19" x14ac:dyDescent="0.35">
      <c r="B12" s="533"/>
    </row>
    <row r="27" spans="2:2" x14ac:dyDescent="0.35">
      <c r="B27" s="533"/>
    </row>
    <row r="28" spans="2:2" x14ac:dyDescent="0.35">
      <c r="B28" s="533"/>
    </row>
    <row r="29" spans="2:2" x14ac:dyDescent="0.35">
      <c r="B29" s="533"/>
    </row>
    <row r="30" spans="2:2" x14ac:dyDescent="0.35">
      <c r="B30" s="533"/>
    </row>
    <row r="31" spans="2:2" x14ac:dyDescent="0.35">
      <c r="B31" s="533"/>
    </row>
    <row r="32" spans="2:2" x14ac:dyDescent="0.35">
      <c r="B32" s="533"/>
    </row>
    <row r="33" spans="2:2" x14ac:dyDescent="0.35">
      <c r="B33" s="15"/>
    </row>
    <row r="34" spans="2:2" x14ac:dyDescent="0.35">
      <c r="B34" s="533"/>
    </row>
    <row r="35" spans="2:2" x14ac:dyDescent="0.35">
      <c r="B35" s="533"/>
    </row>
    <row r="36" spans="2:2" x14ac:dyDescent="0.35">
      <c r="B36" s="533"/>
    </row>
    <row r="37" spans="2:2" x14ac:dyDescent="0.35">
      <c r="B37" s="15"/>
    </row>
    <row r="38" spans="2:2" x14ac:dyDescent="0.35">
      <c r="B38" s="533"/>
    </row>
    <row r="39" spans="2:2" x14ac:dyDescent="0.35">
      <c r="B39" s="533"/>
    </row>
    <row r="40" spans="2:2" x14ac:dyDescent="0.35">
      <c r="B40" s="533"/>
    </row>
  </sheetData>
  <mergeCells count="8">
    <mergeCell ref="I5:I6"/>
    <mergeCell ref="J5:J6"/>
    <mergeCell ref="C5:C6"/>
    <mergeCell ref="D5:D6"/>
    <mergeCell ref="E5:E6"/>
    <mergeCell ref="F5:F6"/>
    <mergeCell ref="G5:G6"/>
    <mergeCell ref="H5:H6"/>
  </mergeCells>
  <conditionalFormatting sqref="E2 E10:E11 E13:E65357">
    <cfRule type="cellIs" dxfId="4" priority="3" stopIfTrue="1" operator="notEqual">
      <formula>0</formula>
    </cfRule>
  </conditionalFormatting>
  <conditionalFormatting sqref="E12">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B7DEE8"/>
    <pageSetUpPr fitToPage="1"/>
  </sheetPr>
  <dimension ref="A1:K11"/>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3" width="115.54296875" collapsed="false"/>
    <col min="3" max="10" customWidth="true" style="643" width="17.54296875" collapsed="false"/>
    <col min="11" max="14" style="643" width="11.453125" collapsed="false"/>
    <col min="15" max="15" customWidth="true" style="643" width="1.453125" collapsed="false"/>
    <col min="16" max="19" style="643" width="11.453125" collapsed="false"/>
    <col min="20" max="20" customWidth="true" style="643" width="1.1796875" collapsed="false"/>
    <col min="21" max="24" style="643" width="11.453125" collapsed="false"/>
    <col min="25" max="25" customWidth="true" style="643" width="2.1796875" collapsed="false"/>
    <col min="26" max="29" style="643" width="11.453125" collapsed="false"/>
    <col min="30" max="30" customWidth="true" style="643" width="1.453125" collapsed="false"/>
    <col min="31" max="34" style="643" width="11.453125" collapsed="false"/>
    <col min="35" max="35" customWidth="true" style="643" width="1.0" collapsed="false"/>
    <col min="36" max="39" style="643" width="11.453125" collapsed="false"/>
    <col min="40" max="40" customWidth="true" style="643" width="1.453125" collapsed="false"/>
    <col min="41" max="44" style="643" width="11.453125" collapsed="false"/>
    <col min="45" max="45" customWidth="true" style="643" width="1.1796875" collapsed="false"/>
    <col min="46" max="16384" style="643" width="11.453125" collapsed="false"/>
  </cols>
  <sheetData>
    <row r="1" spans="1:11" s="6" customFormat="1" ht="49.5" customHeight="1" x14ac:dyDescent="0.55000000000000004">
      <c r="C1" s="153"/>
      <c r="D1" s="153"/>
      <c r="E1" s="153"/>
      <c r="F1" s="153"/>
      <c r="G1" s="153" t="s">
        <v>5</v>
      </c>
      <c r="H1" s="153"/>
      <c r="I1" s="153"/>
      <c r="J1" s="153"/>
    </row>
    <row r="2" spans="1:11" s="68" customFormat="1" ht="56.15" customHeight="1" x14ac:dyDescent="0.7">
      <c r="B2" s="408" t="s">
        <v>426</v>
      </c>
    </row>
    <row r="3" spans="1:11" s="4" customFormat="1" ht="14.5" customHeight="1" x14ac:dyDescent="0.35">
      <c r="A3" s="1"/>
    </row>
    <row r="4" spans="1:11" s="4" customFormat="1" ht="3" customHeight="1" x14ac:dyDescent="0.35">
      <c r="A4" s="15"/>
      <c r="B4" s="224"/>
      <c r="C4" s="224"/>
      <c r="D4" s="224"/>
      <c r="E4" s="224"/>
      <c r="F4" s="224"/>
      <c r="G4" s="224"/>
      <c r="H4" s="224"/>
      <c r="I4" s="224"/>
      <c r="J4" s="224"/>
      <c r="K4" s="17"/>
    </row>
    <row r="5" spans="1:11" s="4" customFormat="1" ht="18" customHeight="1" x14ac:dyDescent="0.45">
      <c r="A5" s="15"/>
      <c r="B5" s="42"/>
      <c r="C5" s="1033" t="s">
        <v>110</v>
      </c>
      <c r="D5" s="1033" t="s">
        <v>111</v>
      </c>
      <c r="E5" s="1033" t="s">
        <v>117</v>
      </c>
      <c r="F5" s="1033" t="s">
        <v>110</v>
      </c>
      <c r="G5" s="1033" t="s">
        <v>114</v>
      </c>
      <c r="H5" s="1033" t="s">
        <v>115</v>
      </c>
      <c r="I5" s="1033" t="s">
        <v>116</v>
      </c>
      <c r="J5" s="1033" t="s">
        <v>111</v>
      </c>
      <c r="K5" s="17"/>
    </row>
    <row r="6" spans="1:11" s="4" customFormat="1" ht="18" customHeight="1" thickBot="1" x14ac:dyDescent="0.5">
      <c r="A6" s="15"/>
      <c r="B6" s="197" t="s">
        <v>26</v>
      </c>
      <c r="C6" s="1034"/>
      <c r="D6" s="1034"/>
      <c r="E6" s="1034"/>
      <c r="F6" s="1034"/>
      <c r="G6" s="1034"/>
      <c r="H6" s="1034"/>
      <c r="I6" s="1034"/>
      <c r="J6" s="1034"/>
      <c r="K6" s="17"/>
    </row>
    <row r="7" spans="1:11" s="4" customFormat="1" ht="18.649999999999999" customHeight="1" x14ac:dyDescent="0.35">
      <c r="A7" s="15"/>
      <c r="B7" s="275" t="s">
        <v>97</v>
      </c>
      <c r="C7" s="102">
        <v>5.1194525200000598</v>
      </c>
      <c r="D7" s="657">
        <v>67.614221889999897</v>
      </c>
      <c r="E7" s="658">
        <f>+((C7-D7)/D7)*100</f>
        <v>-92.428438312388209</v>
      </c>
      <c r="F7" s="102">
        <v>5.1194525200000598</v>
      </c>
      <c r="G7" s="657">
        <v>18.055657039999993</v>
      </c>
      <c r="H7" s="657">
        <v>0.45787236000003761</v>
      </c>
      <c r="I7" s="657">
        <v>77.182485930000084</v>
      </c>
      <c r="J7" s="657">
        <v>67.614221889999897</v>
      </c>
      <c r="K7" s="17"/>
    </row>
    <row r="8" spans="1:11" s="4" customFormat="1" ht="18.649999999999999" customHeight="1" x14ac:dyDescent="0.35">
      <c r="A8" s="15"/>
      <c r="B8" s="127" t="s">
        <v>98</v>
      </c>
      <c r="C8" s="103">
        <v>55.980622682538502</v>
      </c>
      <c r="D8" s="659">
        <v>79.158338946911513</v>
      </c>
      <c r="E8" s="660">
        <f>+((C8-D8)/D8)*100</f>
        <v>-29.280195330927071</v>
      </c>
      <c r="F8" s="103">
        <v>55.980622682538502</v>
      </c>
      <c r="G8" s="659">
        <v>35.086348001392992</v>
      </c>
      <c r="H8" s="659">
        <v>100.53728257294601</v>
      </c>
      <c r="I8" s="659">
        <v>65.893144445007493</v>
      </c>
      <c r="J8" s="659">
        <v>79.158338946911513</v>
      </c>
      <c r="K8" s="17"/>
    </row>
    <row r="9" spans="1:11" s="4" customFormat="1" ht="18.5" x14ac:dyDescent="0.35">
      <c r="A9" s="15"/>
      <c r="B9" s="286" t="s">
        <v>157</v>
      </c>
      <c r="C9" s="233">
        <v>61.100075202538562</v>
      </c>
      <c r="D9" s="661">
        <v>146.7725608369114</v>
      </c>
      <c r="E9" s="546">
        <f>+((C9-D9)/D9)*100</f>
        <v>-58.370914253904139</v>
      </c>
      <c r="F9" s="233">
        <v>61.100075202538562</v>
      </c>
      <c r="G9" s="661">
        <v>53.142005041392984</v>
      </c>
      <c r="H9" s="661">
        <v>100.99515493294605</v>
      </c>
      <c r="I9" s="661">
        <v>143.07563037500756</v>
      </c>
      <c r="J9" s="661">
        <v>146.7725608369114</v>
      </c>
      <c r="K9" s="17"/>
    </row>
    <row r="10" spans="1:11" s="4" customFormat="1" ht="3" customHeight="1" x14ac:dyDescent="0.35">
      <c r="A10" s="15"/>
      <c r="B10" s="224"/>
      <c r="C10" s="224"/>
      <c r="D10" s="224"/>
      <c r="E10" s="224"/>
      <c r="F10" s="224"/>
      <c r="G10" s="224"/>
      <c r="H10" s="224"/>
      <c r="I10" s="224"/>
      <c r="J10" s="224"/>
      <c r="K10" s="17"/>
    </row>
    <row r="11" spans="1:11" x14ac:dyDescent="0.35">
      <c r="B11" s="15"/>
      <c r="C11" s="15"/>
      <c r="D11" s="15"/>
      <c r="E11" s="15"/>
      <c r="F11" s="15"/>
      <c r="G11" s="15"/>
      <c r="H11" s="15"/>
      <c r="I11" s="15"/>
      <c r="J11" s="15"/>
      <c r="K11" s="15"/>
    </row>
  </sheetData>
  <mergeCells count="8">
    <mergeCell ref="H5:H6"/>
    <mergeCell ref="I5:I6"/>
    <mergeCell ref="J5:J6"/>
    <mergeCell ref="C5:C6"/>
    <mergeCell ref="D5:D6"/>
    <mergeCell ref="E5:E6"/>
    <mergeCell ref="F5:F6"/>
    <mergeCell ref="G5:G6"/>
  </mergeCells>
  <conditionalFormatting sqref="E2 E11:E65339">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B7DEE8"/>
  </sheetPr>
  <dimension ref="A1:R10"/>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115.54296875" collapsed="false"/>
    <col min="3" max="10" customWidth="true" style="642" width="17.54296875" collapsed="false"/>
    <col min="11" max="16384" style="642" width="11.453125" collapsed="false"/>
  </cols>
  <sheetData>
    <row r="1" spans="1:18" s="6" customFormat="1" ht="49.5" customHeight="1" x14ac:dyDescent="0.55000000000000004">
      <c r="C1" s="153"/>
      <c r="D1" s="153"/>
      <c r="E1" s="153"/>
      <c r="F1" s="153"/>
      <c r="G1" s="153" t="s">
        <v>5</v>
      </c>
      <c r="H1" s="153"/>
      <c r="I1" s="153"/>
      <c r="J1" s="153"/>
    </row>
    <row r="2" spans="1:18" s="68" customFormat="1" ht="56.15" customHeight="1" x14ac:dyDescent="0.7">
      <c r="B2" s="408" t="s">
        <v>427</v>
      </c>
    </row>
    <row r="3" spans="1:18" s="1" customFormat="1" x14ac:dyDescent="0.35">
      <c r="B3" s="423"/>
    </row>
    <row r="4" spans="1:18" s="1" customFormat="1" ht="3" customHeight="1" x14ac:dyDescent="0.4">
      <c r="A4" s="15"/>
      <c r="B4" s="411"/>
      <c r="C4" s="411"/>
      <c r="D4" s="411"/>
      <c r="E4" s="411"/>
      <c r="F4" s="411"/>
      <c r="G4" s="411"/>
      <c r="H4" s="411"/>
      <c r="I4" s="411"/>
      <c r="J4" s="411"/>
    </row>
    <row r="5" spans="1:18" s="43" customFormat="1" ht="18" customHeight="1" x14ac:dyDescent="0.45">
      <c r="A5" s="15"/>
      <c r="B5" s="42"/>
      <c r="C5" s="1033" t="s">
        <v>110</v>
      </c>
      <c r="D5" s="1033" t="s">
        <v>111</v>
      </c>
      <c r="E5" s="1033" t="s">
        <v>117</v>
      </c>
      <c r="F5" s="1033" t="s">
        <v>110</v>
      </c>
      <c r="G5" s="1033" t="s">
        <v>114</v>
      </c>
      <c r="H5" s="1033" t="s">
        <v>115</v>
      </c>
      <c r="I5" s="1033" t="s">
        <v>116</v>
      </c>
      <c r="J5" s="1033" t="s">
        <v>111</v>
      </c>
    </row>
    <row r="6" spans="1:18" s="656" customFormat="1" ht="18" customHeight="1" thickBot="1" x14ac:dyDescent="0.5">
      <c r="A6" s="15"/>
      <c r="B6" s="197" t="s">
        <v>26</v>
      </c>
      <c r="C6" s="1034"/>
      <c r="D6" s="1034"/>
      <c r="E6" s="1034"/>
      <c r="F6" s="1034"/>
      <c r="G6" s="1034"/>
      <c r="H6" s="1034"/>
      <c r="I6" s="1034"/>
      <c r="J6" s="1034"/>
      <c r="K6" s="17"/>
      <c r="L6" s="15"/>
      <c r="M6" s="15"/>
      <c r="N6" s="15"/>
      <c r="O6" s="15"/>
      <c r="P6" s="15"/>
      <c r="Q6" s="15"/>
      <c r="R6" s="15"/>
    </row>
    <row r="7" spans="1:18" s="656" customFormat="1" ht="18.649999999999999" customHeight="1" x14ac:dyDescent="0.35">
      <c r="A7" s="15"/>
      <c r="B7" s="287" t="s">
        <v>99</v>
      </c>
      <c r="C7" s="236">
        <v>61.136770288217463</v>
      </c>
      <c r="D7" s="662">
        <v>81.572490499993492</v>
      </c>
      <c r="E7" s="663">
        <f t="shared" ref="E7" si="0">+((C7-D7)/D7)*100</f>
        <v>-25.052220529882756</v>
      </c>
      <c r="F7" s="236">
        <v>61.136770288217463</v>
      </c>
      <c r="G7" s="921">
        <v>20.841182753447093</v>
      </c>
      <c r="H7" s="921">
        <v>71.629263429576653</v>
      </c>
      <c r="I7" s="921">
        <v>61.323335656795479</v>
      </c>
      <c r="J7" s="921">
        <v>81.572490499993492</v>
      </c>
      <c r="K7" s="17"/>
      <c r="L7" s="15"/>
      <c r="M7" s="15"/>
      <c r="N7" s="15"/>
      <c r="O7" s="15"/>
      <c r="P7" s="15"/>
      <c r="Q7" s="15"/>
      <c r="R7" s="15"/>
    </row>
    <row r="8" spans="1:18" s="656" customFormat="1" ht="3" customHeight="1" x14ac:dyDescent="0.45">
      <c r="A8" s="15"/>
      <c r="B8" s="237"/>
      <c r="C8" s="237"/>
      <c r="D8" s="237"/>
      <c r="E8" s="237"/>
      <c r="F8" s="237"/>
      <c r="G8" s="237"/>
      <c r="H8" s="237"/>
      <c r="I8" s="237"/>
      <c r="J8" s="237"/>
      <c r="K8" s="17"/>
      <c r="L8" s="15"/>
      <c r="M8" s="15"/>
      <c r="N8" s="15"/>
      <c r="O8" s="15"/>
      <c r="P8" s="15"/>
      <c r="Q8" s="15"/>
      <c r="R8" s="15"/>
    </row>
    <row r="9" spans="1:18" s="656" customFormat="1" x14ac:dyDescent="0.35">
      <c r="A9" s="15"/>
      <c r="B9" s="15"/>
      <c r="C9" s="15"/>
      <c r="D9" s="15"/>
      <c r="E9" s="15"/>
      <c r="F9" s="15"/>
      <c r="G9" s="15"/>
      <c r="H9" s="15"/>
      <c r="I9" s="15"/>
      <c r="J9" s="15"/>
      <c r="K9" s="15"/>
      <c r="L9" s="15"/>
      <c r="M9" s="15"/>
      <c r="N9" s="15"/>
      <c r="O9" s="15"/>
      <c r="P9" s="15"/>
      <c r="Q9" s="15"/>
      <c r="R9" s="15"/>
    </row>
    <row r="10" spans="1:18" s="656" customFormat="1" x14ac:dyDescent="0.35">
      <c r="A10" s="15"/>
      <c r="B10" s="15"/>
      <c r="C10" s="15"/>
      <c r="D10" s="15"/>
      <c r="E10" s="15"/>
      <c r="F10" s="15"/>
      <c r="G10" s="15"/>
      <c r="H10" s="15"/>
      <c r="I10" s="15"/>
      <c r="J10" s="15"/>
      <c r="K10" s="15"/>
      <c r="L10" s="15"/>
      <c r="M10" s="15"/>
      <c r="N10" s="15"/>
      <c r="O10" s="15"/>
      <c r="P10" s="15"/>
      <c r="Q10" s="15"/>
      <c r="R10" s="15"/>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B7DEE8"/>
    <pageSetUpPr fitToPage="1"/>
  </sheetPr>
  <dimension ref="A1:N12"/>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115.54296875" collapsed="false"/>
    <col min="3" max="10" customWidth="true" style="642" width="17.54296875" collapsed="false"/>
    <col min="11" max="11" style="642" width="11.453125" collapsed="false"/>
    <col min="12" max="12" customWidth="true" style="642" width="10.54296875" collapsed="false"/>
    <col min="13" max="13" customWidth="true" style="642" width="9.0" collapsed="false"/>
    <col min="14" max="16" style="642" width="11.453125" collapsed="false"/>
    <col min="17" max="17" customWidth="true" style="642" width="1.453125" collapsed="false"/>
    <col min="18" max="21" style="642" width="11.453125" collapsed="false"/>
    <col min="22" max="22" customWidth="true" style="642" width="1.453125" collapsed="false"/>
    <col min="23" max="26" style="642" width="11.453125" collapsed="false"/>
    <col min="27" max="27" customWidth="true" style="642" width="1.1796875" collapsed="false"/>
    <col min="28" max="31" style="642" width="11.453125" collapsed="false"/>
    <col min="32" max="32" customWidth="true" style="642" width="2.1796875" collapsed="false"/>
    <col min="33" max="36" style="642" width="11.453125" collapsed="false"/>
    <col min="37" max="37" customWidth="true" style="642" width="1.453125" collapsed="false"/>
    <col min="38" max="41" style="642" width="11.453125" collapsed="false"/>
    <col min="42" max="42" customWidth="true" style="642" width="1.0" collapsed="false"/>
    <col min="43" max="46" style="642" width="11.453125" collapsed="false"/>
    <col min="47" max="47" customWidth="true" style="642" width="1.453125" collapsed="false"/>
    <col min="48" max="51" style="642" width="11.453125" collapsed="false"/>
    <col min="52" max="52" customWidth="true" style="642" width="1.1796875" collapsed="false"/>
    <col min="53" max="16384" style="642" width="11.453125" collapsed="false"/>
  </cols>
  <sheetData>
    <row r="1" spans="1:14" s="6" customFormat="1" ht="49.5" customHeight="1" x14ac:dyDescent="0.55000000000000004">
      <c r="C1" s="153"/>
      <c r="D1" s="153"/>
      <c r="E1" s="153"/>
      <c r="F1" s="153"/>
      <c r="G1" s="153" t="s">
        <v>5</v>
      </c>
      <c r="H1" s="153"/>
      <c r="I1" s="153"/>
      <c r="J1" s="153"/>
    </row>
    <row r="2" spans="1:14" s="68" customFormat="1" ht="56.15" customHeight="1" x14ac:dyDescent="0.7">
      <c r="B2" s="408" t="s">
        <v>428</v>
      </c>
    </row>
    <row r="3" spans="1:14" s="1" customFormat="1" x14ac:dyDescent="0.35">
      <c r="B3" s="423"/>
    </row>
    <row r="4" spans="1:14" s="1" customFormat="1" ht="3" customHeight="1" x14ac:dyDescent="0.4">
      <c r="A4" s="15"/>
      <c r="B4" s="411"/>
      <c r="C4" s="411"/>
      <c r="D4" s="411"/>
      <c r="E4" s="411"/>
      <c r="F4" s="411"/>
      <c r="G4" s="411"/>
      <c r="H4" s="411"/>
      <c r="I4" s="411"/>
      <c r="J4" s="411"/>
    </row>
    <row r="5" spans="1:14" s="43" customFormat="1" ht="18" customHeight="1" x14ac:dyDescent="0.45">
      <c r="A5" s="15"/>
      <c r="B5" s="42"/>
      <c r="C5" s="1033" t="s">
        <v>110</v>
      </c>
      <c r="D5" s="1033" t="s">
        <v>111</v>
      </c>
      <c r="E5" s="1033" t="s">
        <v>117</v>
      </c>
      <c r="F5" s="1033" t="s">
        <v>110</v>
      </c>
      <c r="G5" s="1033" t="s">
        <v>114</v>
      </c>
      <c r="H5" s="1033" t="s">
        <v>115</v>
      </c>
      <c r="I5" s="1033" t="s">
        <v>116</v>
      </c>
      <c r="J5" s="1033" t="s">
        <v>111</v>
      </c>
    </row>
    <row r="6" spans="1:14" ht="18" customHeight="1" thickBot="1" x14ac:dyDescent="0.5">
      <c r="B6" s="197" t="s">
        <v>26</v>
      </c>
      <c r="C6" s="1034"/>
      <c r="D6" s="1034"/>
      <c r="E6" s="1034"/>
      <c r="F6" s="1034"/>
      <c r="G6" s="1034"/>
      <c r="H6" s="1034"/>
      <c r="I6" s="1034"/>
      <c r="J6" s="1034"/>
      <c r="K6" s="17"/>
      <c r="L6" s="15"/>
      <c r="M6" s="15"/>
      <c r="N6" s="15"/>
    </row>
    <row r="7" spans="1:14" ht="18.649999999999999" customHeight="1" x14ac:dyDescent="0.35">
      <c r="B7" s="275" t="s">
        <v>158</v>
      </c>
      <c r="C7" s="102">
        <v>-512.22414657000002</v>
      </c>
      <c r="D7" s="429">
        <v>-395.36415407628903</v>
      </c>
      <c r="E7" s="525">
        <f>+((C7-D7)/D7)*100</f>
        <v>29.557558845145536</v>
      </c>
      <c r="F7" s="102">
        <v>-512.22414657000002</v>
      </c>
      <c r="G7" s="657">
        <v>-457.25214951999976</v>
      </c>
      <c r="H7" s="657">
        <v>0</v>
      </c>
      <c r="I7" s="657">
        <v>-169.02024678000004</v>
      </c>
      <c r="J7" s="657">
        <v>-395.36415407628903</v>
      </c>
      <c r="K7" s="17"/>
      <c r="L7" s="15"/>
      <c r="M7" s="15"/>
      <c r="N7" s="15"/>
    </row>
    <row r="8" spans="1:14" ht="18.649999999999999" customHeight="1" x14ac:dyDescent="0.35">
      <c r="B8" s="152" t="s">
        <v>159</v>
      </c>
      <c r="C8" s="106">
        <v>-26.948680739999997</v>
      </c>
      <c r="D8" s="426">
        <v>-31.782278500000004</v>
      </c>
      <c r="E8" s="108">
        <f t="shared" ref="E8:E10" si="0">+((C8-D8)/D8)*100</f>
        <v>-15.208468329292396</v>
      </c>
      <c r="F8" s="106">
        <v>-26.948680739999997</v>
      </c>
      <c r="G8" s="664">
        <v>1.39380050999997</v>
      </c>
      <c r="H8" s="664">
        <v>-7.2126317199999903</v>
      </c>
      <c r="I8" s="664">
        <v>-18.933056769999993</v>
      </c>
      <c r="J8" s="664">
        <v>-31.782278500000004</v>
      </c>
      <c r="K8" s="17"/>
      <c r="L8" s="15"/>
      <c r="M8" s="15"/>
      <c r="N8" s="15"/>
    </row>
    <row r="9" spans="1:14" ht="18.649999999999999" customHeight="1" x14ac:dyDescent="0.35">
      <c r="B9" s="127" t="s">
        <v>160</v>
      </c>
      <c r="C9" s="103">
        <v>-65.004750330824535</v>
      </c>
      <c r="D9" s="427">
        <v>-63.482906713168589</v>
      </c>
      <c r="E9" s="105">
        <f t="shared" si="0"/>
        <v>2.397249427364772</v>
      </c>
      <c r="F9" s="103">
        <v>-65.004750330824535</v>
      </c>
      <c r="G9" s="659">
        <v>-62.732377724130259</v>
      </c>
      <c r="H9" s="659">
        <v>-80.962922040123772</v>
      </c>
      <c r="I9" s="659">
        <v>-51.538846517179437</v>
      </c>
      <c r="J9" s="659">
        <v>-63.482906713168589</v>
      </c>
      <c r="K9" s="17"/>
      <c r="L9" s="15"/>
      <c r="M9" s="15"/>
      <c r="N9" s="15"/>
    </row>
    <row r="10" spans="1:14" ht="18.649999999999999" customHeight="1" x14ac:dyDescent="0.45">
      <c r="B10" s="288" t="s">
        <v>101</v>
      </c>
      <c r="C10" s="233">
        <v>-604.17757764082455</v>
      </c>
      <c r="D10" s="428">
        <v>-490.62933928945762</v>
      </c>
      <c r="E10" s="235">
        <f t="shared" si="0"/>
        <v>23.143385292818095</v>
      </c>
      <c r="F10" s="233">
        <v>-604.17757764082455</v>
      </c>
      <c r="G10" s="661">
        <v>-518.59072673413004</v>
      </c>
      <c r="H10" s="661">
        <v>-88.175553760123762</v>
      </c>
      <c r="I10" s="661">
        <v>-239.49215006717947</v>
      </c>
      <c r="J10" s="661">
        <v>-490.62933928945762</v>
      </c>
      <c r="K10" s="17"/>
      <c r="L10" s="15"/>
      <c r="M10" s="15"/>
      <c r="N10" s="15"/>
    </row>
    <row r="11" spans="1:14" ht="3" customHeight="1" x14ac:dyDescent="0.35">
      <c r="B11" s="239"/>
      <c r="C11" s="240"/>
      <c r="D11" s="240"/>
      <c r="E11" s="240"/>
      <c r="F11" s="240"/>
      <c r="G11" s="240"/>
      <c r="H11" s="240"/>
      <c r="I11" s="240"/>
      <c r="J11" s="240"/>
      <c r="K11" s="17"/>
      <c r="L11" s="15"/>
      <c r="M11" s="15"/>
      <c r="N11" s="15"/>
    </row>
    <row r="12" spans="1:14" x14ac:dyDescent="0.35">
      <c r="B12" s="15"/>
      <c r="C12" s="15"/>
      <c r="D12" s="15"/>
      <c r="E12" s="15"/>
      <c r="F12" s="15"/>
      <c r="G12" s="15"/>
      <c r="H12" s="15"/>
      <c r="I12" s="15"/>
      <c r="J12" s="15"/>
      <c r="K12" s="15"/>
      <c r="L12" s="15"/>
      <c r="M12" s="15"/>
      <c r="N12" s="15"/>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rgb="FFB7DEE8"/>
    <pageSetUpPr fitToPage="1"/>
  </sheetPr>
  <dimension ref="A1:S16"/>
  <sheetViews>
    <sheetView showGridLines="0" zoomScaleNormal="100" workbookViewId="0">
      <selection activeCell="B1" sqref="B1"/>
    </sheetView>
  </sheetViews>
  <sheetFormatPr baseColWidth="10" defaultColWidth="9.1796875" defaultRowHeight="14.5" x14ac:dyDescent="0.35"/>
  <cols>
    <col min="1" max="1" customWidth="true" style="15" width="2.54296875" collapsed="false"/>
    <col min="2" max="2" customWidth="true" style="665" width="115.54296875" collapsed="false"/>
    <col min="3" max="10" customWidth="true" style="665" width="17.54296875" collapsed="false"/>
    <col min="11" max="16384" style="665" width="9.1796875" collapsed="false"/>
  </cols>
  <sheetData>
    <row r="1" spans="1:19" s="6" customFormat="1" ht="49.5" customHeight="1" x14ac:dyDescent="0.55000000000000004">
      <c r="C1" s="153"/>
      <c r="D1" s="153"/>
      <c r="E1" s="153"/>
      <c r="F1" s="153"/>
      <c r="G1" s="153" t="s">
        <v>5</v>
      </c>
      <c r="H1" s="153"/>
      <c r="I1" s="153"/>
      <c r="J1" s="153"/>
    </row>
    <row r="2" spans="1:19" s="68" customFormat="1" ht="56.15" customHeight="1" x14ac:dyDescent="0.7">
      <c r="B2" s="913" t="s">
        <v>429</v>
      </c>
    </row>
    <row r="3" spans="1:19" s="1" customFormat="1" x14ac:dyDescent="0.35">
      <c r="B3" s="423"/>
    </row>
    <row r="4" spans="1:19" s="1" customFormat="1" ht="3" customHeight="1" x14ac:dyDescent="0.4">
      <c r="A4" s="15"/>
      <c r="B4" s="411"/>
      <c r="C4" s="411"/>
      <c r="D4" s="411"/>
      <c r="E4" s="411"/>
      <c r="F4" s="411"/>
      <c r="G4" s="411"/>
      <c r="H4" s="411"/>
      <c r="I4" s="411"/>
      <c r="J4" s="411"/>
    </row>
    <row r="5" spans="1:19" s="43" customFormat="1" ht="18" customHeight="1" x14ac:dyDescent="0.45">
      <c r="A5" s="15"/>
      <c r="B5" s="42"/>
      <c r="C5" s="1033" t="s">
        <v>110</v>
      </c>
      <c r="D5" s="1033" t="s">
        <v>111</v>
      </c>
      <c r="E5" s="1033" t="s">
        <v>117</v>
      </c>
      <c r="F5" s="1033" t="s">
        <v>110</v>
      </c>
      <c r="G5" s="1033" t="s">
        <v>114</v>
      </c>
      <c r="H5" s="1033" t="s">
        <v>115</v>
      </c>
      <c r="I5" s="1033" t="s">
        <v>116</v>
      </c>
      <c r="J5" s="1033" t="s">
        <v>111</v>
      </c>
    </row>
    <row r="6" spans="1:19" ht="18" customHeight="1" thickBot="1" x14ac:dyDescent="0.5">
      <c r="B6" s="289" t="s">
        <v>26</v>
      </c>
      <c r="C6" s="1034"/>
      <c r="D6" s="1034"/>
      <c r="E6" s="1034"/>
      <c r="F6" s="1034"/>
      <c r="G6" s="1034"/>
      <c r="H6" s="1034"/>
      <c r="I6" s="1034"/>
      <c r="J6" s="1034"/>
      <c r="K6" s="15"/>
      <c r="L6" s="15"/>
      <c r="M6" s="15"/>
      <c r="N6" s="15"/>
      <c r="O6" s="15"/>
      <c r="P6" s="15"/>
      <c r="Q6" s="15"/>
      <c r="R6" s="15"/>
      <c r="S6" s="15"/>
    </row>
    <row r="7" spans="1:19" ht="18.649999999999999" customHeight="1" x14ac:dyDescent="0.35">
      <c r="B7" s="290" t="s">
        <v>56</v>
      </c>
      <c r="C7" s="111">
        <v>3495.8318057071501</v>
      </c>
      <c r="D7" s="112">
        <v>3101.3358326667399</v>
      </c>
      <c r="E7" s="481">
        <f>+((C7-D7)/D7)*100</f>
        <v>12.720195242486712</v>
      </c>
      <c r="F7" s="111">
        <v>3495.8318057071501</v>
      </c>
      <c r="G7" s="549">
        <v>3542.2121028691995</v>
      </c>
      <c r="H7" s="549">
        <v>4015.7882727758783</v>
      </c>
      <c r="I7" s="549">
        <v>3572.1421265196809</v>
      </c>
      <c r="J7" s="549">
        <v>3101.3358326667399</v>
      </c>
      <c r="K7" s="15"/>
      <c r="L7" s="15"/>
      <c r="M7" s="15"/>
      <c r="N7" s="15"/>
      <c r="O7" s="15"/>
      <c r="P7" s="15"/>
      <c r="Q7" s="15"/>
      <c r="R7" s="15"/>
      <c r="S7" s="15"/>
    </row>
    <row r="8" spans="1:19" ht="18.649999999999999" customHeight="1" x14ac:dyDescent="0.35">
      <c r="B8" s="291" t="s">
        <v>161</v>
      </c>
      <c r="C8" s="109">
        <v>-925.39255672197692</v>
      </c>
      <c r="D8" s="110">
        <v>-868.23562139659202</v>
      </c>
      <c r="E8" s="488">
        <f t="shared" ref="E8:E12" si="0">+((C8-D8)/D8)*100</f>
        <v>6.583113375773002</v>
      </c>
      <c r="F8" s="109">
        <v>-925.39255672197692</v>
      </c>
      <c r="G8" s="550">
        <v>-874.89260974074011</v>
      </c>
      <c r="H8" s="550">
        <v>-896.55010984605997</v>
      </c>
      <c r="I8" s="550">
        <v>-876.1977458635979</v>
      </c>
      <c r="J8" s="550">
        <v>-868.23562139659202</v>
      </c>
      <c r="K8" s="15"/>
      <c r="L8" s="15"/>
      <c r="M8" s="15"/>
      <c r="N8" s="15"/>
      <c r="O8" s="15"/>
      <c r="P8" s="15"/>
      <c r="Q8" s="15"/>
      <c r="R8" s="15"/>
      <c r="S8" s="15"/>
    </row>
    <row r="9" spans="1:19" ht="18.649999999999999" customHeight="1" x14ac:dyDescent="0.35">
      <c r="B9" s="152" t="s">
        <v>162</v>
      </c>
      <c r="C9" s="106">
        <v>-388.273300102527</v>
      </c>
      <c r="D9" s="52">
        <v>-385.57544044138996</v>
      </c>
      <c r="E9" s="118">
        <f t="shared" si="0"/>
        <v>0.6996969667073849</v>
      </c>
      <c r="F9" s="106">
        <v>-388.273300102527</v>
      </c>
      <c r="G9" s="551">
        <v>-372.7189060694601</v>
      </c>
      <c r="H9" s="551">
        <v>-379.75296514899782</v>
      </c>
      <c r="I9" s="551">
        <v>-384.12184047485209</v>
      </c>
      <c r="J9" s="551">
        <v>-385.57544044138996</v>
      </c>
      <c r="K9" s="15"/>
      <c r="L9" s="15"/>
      <c r="M9" s="15"/>
      <c r="N9" s="15"/>
      <c r="O9" s="15"/>
      <c r="P9" s="15"/>
      <c r="Q9" s="15"/>
      <c r="R9" s="15"/>
      <c r="S9" s="15"/>
    </row>
    <row r="10" spans="1:19" ht="18.649999999999999" customHeight="1" x14ac:dyDescent="0.35">
      <c r="B10" s="292" t="s">
        <v>163</v>
      </c>
      <c r="C10" s="111">
        <v>-194.64693519989501</v>
      </c>
      <c r="D10" s="112">
        <v>-185.71330924165898</v>
      </c>
      <c r="E10" s="481">
        <f t="shared" si="0"/>
        <v>4.8104392704623971</v>
      </c>
      <c r="F10" s="111">
        <v>-194.64693519989501</v>
      </c>
      <c r="G10" s="549">
        <v>-199.70159788461402</v>
      </c>
      <c r="H10" s="549">
        <v>-194.75135891685593</v>
      </c>
      <c r="I10" s="549">
        <v>-194.26844862467303</v>
      </c>
      <c r="J10" s="549">
        <v>-185.71330924165898</v>
      </c>
      <c r="K10" s="15"/>
      <c r="L10" s="15"/>
      <c r="M10" s="15"/>
      <c r="N10" s="15"/>
      <c r="O10" s="15"/>
      <c r="P10" s="15"/>
      <c r="Q10" s="15"/>
      <c r="R10" s="15"/>
      <c r="S10" s="15"/>
    </row>
    <row r="11" spans="1:19" ht="18.649999999999999" customHeight="1" x14ac:dyDescent="0.35">
      <c r="B11" s="293" t="s">
        <v>57</v>
      </c>
      <c r="C11" s="241">
        <v>-1508.3127920243987</v>
      </c>
      <c r="D11" s="242">
        <v>-1439.524371079641</v>
      </c>
      <c r="E11" s="489">
        <f t="shared" si="0"/>
        <v>4.7785520222326285</v>
      </c>
      <c r="F11" s="241">
        <v>-1508.3127920243987</v>
      </c>
      <c r="G11" s="552">
        <v>-1447.3131136948132</v>
      </c>
      <c r="H11" s="552">
        <v>-1471.054433911914</v>
      </c>
      <c r="I11" s="552">
        <v>-1454.5880349631229</v>
      </c>
      <c r="J11" s="552">
        <v>-1439.524371079641</v>
      </c>
      <c r="K11" s="15"/>
      <c r="L11" s="15"/>
      <c r="M11" s="15"/>
      <c r="N11" s="15"/>
      <c r="O11" s="15"/>
      <c r="P11" s="15"/>
      <c r="Q11" s="15"/>
      <c r="R11" s="15"/>
      <c r="S11" s="15"/>
    </row>
    <row r="12" spans="1:19" ht="18.649999999999999" customHeight="1" x14ac:dyDescent="0.35">
      <c r="B12" s="292" t="s">
        <v>102</v>
      </c>
      <c r="C12" s="540">
        <v>0</v>
      </c>
      <c r="D12" s="326">
        <v>-2.44</v>
      </c>
      <c r="E12" s="949">
        <f t="shared" si="0"/>
        <v>-100</v>
      </c>
      <c r="F12" s="540">
        <v>0</v>
      </c>
      <c r="G12" s="922">
        <v>0</v>
      </c>
      <c r="H12" s="950">
        <v>-3.76</v>
      </c>
      <c r="I12" s="549">
        <v>-2.88</v>
      </c>
      <c r="J12" s="549">
        <v>-2.44</v>
      </c>
      <c r="K12" s="24"/>
      <c r="L12" s="15"/>
      <c r="M12" s="15"/>
      <c r="N12" s="15"/>
      <c r="O12" s="15"/>
      <c r="P12" s="15"/>
      <c r="Q12" s="15"/>
      <c r="R12" s="15"/>
      <c r="S12" s="15"/>
    </row>
    <row r="13" spans="1:19" ht="3" customHeight="1" x14ac:dyDescent="0.45">
      <c r="B13" s="666"/>
      <c r="C13" s="667"/>
      <c r="D13" s="667"/>
      <c r="E13" s="667"/>
      <c r="F13" s="667"/>
      <c r="G13" s="667"/>
      <c r="H13" s="667"/>
      <c r="I13" s="667"/>
      <c r="J13" s="667"/>
    </row>
    <row r="14" spans="1:19" ht="15" customHeight="1" x14ac:dyDescent="0.35">
      <c r="B14" s="294" t="s">
        <v>165</v>
      </c>
      <c r="C14" s="407">
        <f>+F14</f>
        <v>40.211122013450186</v>
      </c>
      <c r="D14" s="243">
        <f>+J14</f>
        <v>48.177238514514265</v>
      </c>
      <c r="E14" s="663">
        <f t="shared" ref="E14" si="1">+((C14-D14)/D14)*100</f>
        <v>-16.53502099059526</v>
      </c>
      <c r="F14" s="407">
        <v>40.211122013450186</v>
      </c>
      <c r="G14" s="909">
        <v>40.842418594162943</v>
      </c>
      <c r="H14" s="909">
        <v>42.557220852328101</v>
      </c>
      <c r="I14" s="909">
        <v>45.723816061349417</v>
      </c>
      <c r="J14" s="909">
        <v>48.177238514514265</v>
      </c>
    </row>
    <row r="15" spans="1:19" ht="18.649999999999999" customHeight="1" x14ac:dyDescent="0.35">
      <c r="B15" s="294" t="s">
        <v>164</v>
      </c>
      <c r="C15" s="407">
        <f>+F15</f>
        <v>40.25652069842139</v>
      </c>
      <c r="D15" s="243">
        <f>+J15</f>
        <v>48.563348336467143</v>
      </c>
      <c r="E15" s="663">
        <f>+((C15-D15))</f>
        <v>-8.3068276380457533</v>
      </c>
      <c r="F15" s="407">
        <v>40.25652069842139</v>
      </c>
      <c r="G15" s="243">
        <v>40.906220820371423</v>
      </c>
      <c r="H15" s="243">
        <v>42.736604301225086</v>
      </c>
      <c r="I15" s="243">
        <v>45.98055446580733</v>
      </c>
      <c r="J15" s="243">
        <v>48.563348336467143</v>
      </c>
    </row>
    <row r="16" spans="1:19" ht="3" customHeight="1" x14ac:dyDescent="0.45">
      <c r="B16" s="668"/>
      <c r="C16" s="669"/>
      <c r="D16" s="669"/>
      <c r="E16" s="669"/>
      <c r="F16" s="669"/>
      <c r="G16" s="669"/>
      <c r="H16" s="669"/>
      <c r="I16" s="669"/>
      <c r="J16" s="66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B7DEE8"/>
    <pageSetUpPr fitToPage="1"/>
  </sheetPr>
  <dimension ref="A1:M12"/>
  <sheetViews>
    <sheetView showGridLines="0" zoomScaleNormal="100" workbookViewId="0">
      <selection activeCell="B1" sqref="B1"/>
    </sheetView>
  </sheetViews>
  <sheetFormatPr baseColWidth="10" defaultColWidth="9.1796875" defaultRowHeight="14.5" x14ac:dyDescent="0.35"/>
  <cols>
    <col min="1" max="1" customWidth="true" style="15" width="2.54296875" collapsed="false"/>
    <col min="2" max="2" customWidth="true" style="665" width="115.54296875" collapsed="false"/>
    <col min="3" max="10" customWidth="true" style="665" width="17.54296875" collapsed="false"/>
    <col min="11" max="16384" style="665" width="9.1796875" collapsed="false"/>
  </cols>
  <sheetData>
    <row r="1" spans="1:13" s="6" customFormat="1" ht="49.5" customHeight="1" x14ac:dyDescent="0.55000000000000004">
      <c r="C1" s="153"/>
      <c r="D1" s="153"/>
      <c r="E1" s="153"/>
      <c r="F1" s="153"/>
      <c r="G1" s="153" t="s">
        <v>5</v>
      </c>
      <c r="H1" s="153"/>
      <c r="I1" s="153"/>
      <c r="J1" s="153"/>
    </row>
    <row r="2" spans="1:13" s="68" customFormat="1" ht="56.15" customHeight="1" x14ac:dyDescent="0.7">
      <c r="B2" s="408" t="s">
        <v>430</v>
      </c>
    </row>
    <row r="3" spans="1:13" s="1" customFormat="1" x14ac:dyDescent="0.35">
      <c r="B3" s="423"/>
    </row>
    <row r="4" spans="1:13" s="1" customFormat="1" ht="3" customHeight="1" x14ac:dyDescent="0.4">
      <c r="A4" s="15"/>
      <c r="B4" s="411"/>
      <c r="C4" s="411"/>
      <c r="D4" s="411"/>
      <c r="E4" s="411"/>
      <c r="F4" s="411"/>
      <c r="G4" s="411"/>
      <c r="H4" s="411"/>
      <c r="I4" s="411"/>
      <c r="J4" s="411"/>
    </row>
    <row r="5" spans="1:13" s="43" customFormat="1" ht="18" customHeight="1" x14ac:dyDescent="0.45">
      <c r="A5" s="15"/>
      <c r="B5" s="42"/>
      <c r="C5" s="1033" t="s">
        <v>110</v>
      </c>
      <c r="D5" s="1033" t="s">
        <v>111</v>
      </c>
      <c r="E5" s="1033" t="s">
        <v>117</v>
      </c>
      <c r="F5" s="1033" t="s">
        <v>110</v>
      </c>
      <c r="G5" s="1033" t="s">
        <v>114</v>
      </c>
      <c r="H5" s="1033" t="s">
        <v>115</v>
      </c>
      <c r="I5" s="1033" t="s">
        <v>116</v>
      </c>
      <c r="J5" s="1033" t="s">
        <v>111</v>
      </c>
    </row>
    <row r="6" spans="1:13" s="670" customFormat="1" ht="18" customHeight="1" thickBot="1" x14ac:dyDescent="0.5">
      <c r="A6" s="15"/>
      <c r="B6" s="197" t="s">
        <v>26</v>
      </c>
      <c r="C6" s="1034"/>
      <c r="D6" s="1034"/>
      <c r="E6" s="1034"/>
      <c r="F6" s="1034"/>
      <c r="G6" s="1034"/>
      <c r="H6" s="1034"/>
      <c r="I6" s="1034"/>
      <c r="J6" s="1034"/>
      <c r="K6" s="17"/>
      <c r="L6" s="15"/>
      <c r="M6" s="15"/>
    </row>
    <row r="7" spans="1:13" s="670" customFormat="1" ht="18.649999999999999" customHeight="1" x14ac:dyDescent="0.25">
      <c r="A7" s="15"/>
      <c r="B7" s="275" t="s">
        <v>103</v>
      </c>
      <c r="C7" s="113">
        <v>-268.16220498000001</v>
      </c>
      <c r="D7" s="66">
        <v>-255.33451784999997</v>
      </c>
      <c r="E7" s="671">
        <f>+((C7-D7)/D7)*100</f>
        <v>5.0238750475311207</v>
      </c>
      <c r="F7" s="113">
        <v>-268.16220498000001</v>
      </c>
      <c r="G7" s="553">
        <v>-359.40519070999989</v>
      </c>
      <c r="H7" s="553">
        <v>-282.18263202999992</v>
      </c>
      <c r="I7" s="553">
        <v>-200.46788875999991</v>
      </c>
      <c r="J7" s="553">
        <v>-255.33451784999997</v>
      </c>
      <c r="K7" s="17"/>
      <c r="L7" s="15"/>
      <c r="M7" s="15"/>
    </row>
    <row r="8" spans="1:13" s="670" customFormat="1" ht="18.649999999999999" customHeight="1" x14ac:dyDescent="0.25">
      <c r="A8" s="15"/>
      <c r="B8" s="127" t="s">
        <v>104</v>
      </c>
      <c r="C8" s="114">
        <v>-91.419691460001403</v>
      </c>
      <c r="D8" s="104">
        <v>-25.212972019999025</v>
      </c>
      <c r="E8" s="923">
        <f>+((C8-D8)/D8)*100</f>
        <v>262.58990565446607</v>
      </c>
      <c r="F8" s="114">
        <v>-91.419691460001403</v>
      </c>
      <c r="G8" s="554">
        <v>-52.740485539995952</v>
      </c>
      <c r="H8" s="554">
        <v>-94.549532899954883</v>
      </c>
      <c r="I8" s="554">
        <v>-75.047692370007596</v>
      </c>
      <c r="J8" s="554">
        <v>-25.212972019999025</v>
      </c>
      <c r="K8" s="17"/>
      <c r="L8" s="15"/>
      <c r="M8" s="15"/>
    </row>
    <row r="9" spans="1:13" s="670" customFormat="1" ht="18.649999999999999" customHeight="1" x14ac:dyDescent="0.25">
      <c r="A9" s="15"/>
      <c r="B9" s="286" t="s">
        <v>166</v>
      </c>
      <c r="C9" s="244">
        <v>-359.58189644000146</v>
      </c>
      <c r="D9" s="234">
        <v>-280.54748986999903</v>
      </c>
      <c r="E9" s="546">
        <f>+((C9-D9)/D9)*100</f>
        <v>28.171489471043081</v>
      </c>
      <c r="F9" s="244">
        <v>-359.58189644000146</v>
      </c>
      <c r="G9" s="555">
        <v>-412.1456762499958</v>
      </c>
      <c r="H9" s="555">
        <v>-376.73216492995482</v>
      </c>
      <c r="I9" s="555">
        <v>-275.51558113000749</v>
      </c>
      <c r="J9" s="555">
        <v>-280.54748986999903</v>
      </c>
      <c r="K9" s="17"/>
      <c r="L9" s="15"/>
      <c r="M9" s="15"/>
    </row>
    <row r="10" spans="1:13" s="670" customFormat="1" ht="3" customHeight="1" x14ac:dyDescent="0.25">
      <c r="A10" s="15"/>
      <c r="B10" s="295"/>
      <c r="C10" s="224"/>
      <c r="D10" s="224"/>
      <c r="E10" s="224"/>
      <c r="F10" s="224"/>
      <c r="G10" s="224"/>
      <c r="H10" s="224"/>
      <c r="I10" s="224"/>
      <c r="J10" s="224"/>
      <c r="K10" s="17"/>
      <c r="L10" s="15"/>
      <c r="M10" s="15"/>
    </row>
    <row r="11" spans="1:13" ht="18.649999999999999" customHeight="1" x14ac:dyDescent="0.35">
      <c r="B11" s="560" t="s">
        <v>474</v>
      </c>
      <c r="C11" s="561">
        <v>2.8799066666348578E-3</v>
      </c>
      <c r="D11" s="562">
        <v>2.590719728150591E-3</v>
      </c>
      <c r="E11" s="563">
        <f>+(C11-D11)*100</f>
        <v>2.8918693848426671E-2</v>
      </c>
      <c r="F11" s="561">
        <v>2.8799066666348578E-3</v>
      </c>
      <c r="G11" s="562">
        <v>2.8354315772039728E-3</v>
      </c>
      <c r="H11" s="562">
        <v>3.0136634558101346E-3</v>
      </c>
      <c r="I11" s="562">
        <v>2.7203464615785859E-3</v>
      </c>
      <c r="J11" s="562">
        <v>2.590719728150591E-3</v>
      </c>
    </row>
    <row r="12" spans="1:13" ht="3" customHeight="1" x14ac:dyDescent="0.45">
      <c r="B12" s="668"/>
      <c r="C12" s="669"/>
      <c r="D12" s="669"/>
      <c r="E12" s="669"/>
      <c r="F12" s="669"/>
      <c r="G12" s="669"/>
      <c r="H12" s="669"/>
      <c r="I12" s="669"/>
      <c r="J12" s="66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B7DEE8"/>
    <pageSetUpPr fitToPage="1"/>
  </sheetPr>
  <dimension ref="A1:T11"/>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115.54296875" collapsed="false"/>
    <col min="3" max="10" customWidth="true" style="642" width="17.54296875" collapsed="false"/>
    <col min="11" max="183" style="642" width="11.453125" collapsed="false"/>
    <col min="184" max="184" customWidth="true" style="642" width="3.453125" collapsed="false"/>
    <col min="185" max="185" customWidth="true" style="642" width="51.54296875" collapsed="false"/>
    <col min="186" max="186" customWidth="true" style="642" width="0.453125" collapsed="false"/>
    <col min="187" max="187" customWidth="true" hidden="true" style="642" width="0.0" collapsed="false"/>
    <col min="188" max="188" customWidth="true" style="642" width="7.1796875" collapsed="false"/>
    <col min="189" max="189" customWidth="true" style="642" width="0.453125" collapsed="false"/>
    <col min="190" max="190" customWidth="true" style="642" width="8.81640625" collapsed="false"/>
    <col min="191" max="191" customWidth="true" style="642" width="9.54296875" collapsed="false"/>
    <col min="192" max="192" customWidth="true" style="642" width="8.81640625" collapsed="false"/>
    <col min="193" max="193" customWidth="true" style="642" width="7.54296875" collapsed="false"/>
    <col min="194" max="194" customWidth="true" style="642" width="2.0" collapsed="false"/>
    <col min="195" max="195" customWidth="true" style="642" width="7.54296875" collapsed="false"/>
    <col min="196" max="196" customWidth="true" style="642" width="0.453125" collapsed="false"/>
    <col min="197" max="200" customWidth="true" style="642" width="7.54296875" collapsed="false"/>
    <col min="201" max="201" customWidth="true" style="642" width="8.54296875" collapsed="false"/>
    <col min="202" max="202" customWidth="true" style="642" width="14.54296875" collapsed="false"/>
    <col min="203" max="203" customWidth="true" style="642" width="13.453125" collapsed="false"/>
    <col min="204" max="204" customWidth="true" style="642" width="9.54296875" collapsed="false"/>
    <col min="205" max="206" customWidth="true" style="642" width="13.453125" collapsed="false"/>
    <col min="207" max="207" customWidth="true" style="642" width="0.453125" collapsed="false"/>
    <col min="208" max="208" customWidth="true" style="642" width="14.81640625" collapsed="false"/>
    <col min="209" max="209" customWidth="true" style="642" width="12.453125" collapsed="false"/>
    <col min="210" max="210" customWidth="true" style="642" width="13.453125" collapsed="false"/>
    <col min="211" max="211" customWidth="true" style="642" width="13.0" collapsed="false"/>
    <col min="212" max="212" customWidth="true" style="642" width="12.453125" collapsed="false"/>
    <col min="213" max="216" customWidth="true" style="642" width="11.453125" collapsed="false"/>
    <col min="217" max="217" customWidth="true" style="642" width="23.453125" collapsed="false"/>
    <col min="218" max="229" customWidth="true" style="642" width="8.54296875" collapsed="false"/>
    <col min="230" max="16384" style="642" width="11.453125" collapsed="false"/>
  </cols>
  <sheetData>
    <row r="1" spans="1:20" s="6" customFormat="1" ht="49.5" customHeight="1" x14ac:dyDescent="0.55000000000000004">
      <c r="C1" s="153"/>
      <c r="D1" s="153"/>
      <c r="E1" s="153"/>
      <c r="F1" s="153"/>
      <c r="G1" s="153" t="s">
        <v>5</v>
      </c>
      <c r="H1" s="153"/>
      <c r="I1" s="153"/>
      <c r="J1" s="153"/>
    </row>
    <row r="2" spans="1:20" s="68" customFormat="1" ht="56.15" customHeight="1" x14ac:dyDescent="0.7">
      <c r="B2" s="408" t="s">
        <v>431</v>
      </c>
    </row>
    <row r="3" spans="1:20" s="1" customFormat="1" x14ac:dyDescent="0.35">
      <c r="B3" s="423"/>
    </row>
    <row r="4" spans="1:20" s="1" customFormat="1" ht="3" customHeight="1" x14ac:dyDescent="0.4">
      <c r="A4" s="15"/>
      <c r="B4" s="411"/>
      <c r="C4" s="411"/>
      <c r="D4" s="411"/>
      <c r="E4" s="411"/>
      <c r="F4" s="411"/>
      <c r="G4" s="411"/>
      <c r="H4" s="411"/>
      <c r="I4" s="411"/>
      <c r="J4" s="411"/>
    </row>
    <row r="5" spans="1:20" s="43" customFormat="1" ht="18" customHeight="1" x14ac:dyDescent="0.45">
      <c r="A5" s="15"/>
      <c r="B5" s="42"/>
      <c r="C5" s="1033" t="s">
        <v>110</v>
      </c>
      <c r="D5" s="1033" t="s">
        <v>111</v>
      </c>
      <c r="E5" s="1033" t="s">
        <v>117</v>
      </c>
      <c r="F5" s="1033" t="s">
        <v>110</v>
      </c>
      <c r="G5" s="1033" t="s">
        <v>114</v>
      </c>
      <c r="H5" s="1033" t="s">
        <v>115</v>
      </c>
      <c r="I5" s="1033" t="s">
        <v>116</v>
      </c>
      <c r="J5" s="1033" t="s">
        <v>111</v>
      </c>
    </row>
    <row r="6" spans="1:20" ht="18" customHeight="1" thickBot="1" x14ac:dyDescent="0.5">
      <c r="B6" s="197" t="s">
        <v>26</v>
      </c>
      <c r="C6" s="1034"/>
      <c r="D6" s="1034"/>
      <c r="E6" s="1034"/>
      <c r="F6" s="1034"/>
      <c r="G6" s="1034"/>
      <c r="H6" s="1034"/>
      <c r="I6" s="1034"/>
      <c r="J6" s="1034"/>
      <c r="K6" s="17"/>
      <c r="L6" s="15"/>
      <c r="M6" s="15"/>
      <c r="N6" s="15"/>
      <c r="O6" s="15"/>
      <c r="P6" s="15"/>
      <c r="Q6" s="15"/>
      <c r="R6" s="15"/>
      <c r="S6" s="15"/>
      <c r="T6" s="15"/>
    </row>
    <row r="7" spans="1:20" s="670" customFormat="1" ht="18.649999999999999" customHeight="1" x14ac:dyDescent="0.25">
      <c r="A7" s="15"/>
      <c r="B7" s="275" t="s">
        <v>167</v>
      </c>
      <c r="C7" s="113">
        <v>5.2920274000000003</v>
      </c>
      <c r="D7" s="66">
        <v>-0.68993111000000296</v>
      </c>
      <c r="E7" s="925">
        <f>+((C7-D7)/D7)*100</f>
        <v>-867.03707417976523</v>
      </c>
      <c r="F7" s="113">
        <v>5.2920274000000012</v>
      </c>
      <c r="G7" s="553">
        <v>4.7364029299999775</v>
      </c>
      <c r="H7" s="553">
        <v>-5.2906505599999996</v>
      </c>
      <c r="I7" s="553">
        <v>9.4295032700000103</v>
      </c>
      <c r="J7" s="553">
        <v>-0.68993111000000495</v>
      </c>
      <c r="K7" s="17"/>
      <c r="L7" s="15"/>
      <c r="M7" s="15"/>
    </row>
    <row r="8" spans="1:20" s="670" customFormat="1" ht="18.649999999999999" customHeight="1" x14ac:dyDescent="0.25">
      <c r="A8" s="15"/>
      <c r="B8" s="127" t="s">
        <v>168</v>
      </c>
      <c r="C8" s="114">
        <v>-13.516065991428572</v>
      </c>
      <c r="D8" s="104">
        <v>-19.506784310000004</v>
      </c>
      <c r="E8" s="660">
        <f>+((C8-D8)/D8)*100</f>
        <v>-30.710947654762016</v>
      </c>
      <c r="F8" s="114">
        <v>-13.516065991428572</v>
      </c>
      <c r="G8" s="554">
        <v>-57.331266077687388</v>
      </c>
      <c r="H8" s="554">
        <v>-18.75770159999999</v>
      </c>
      <c r="I8" s="554">
        <v>-53.27470975</v>
      </c>
      <c r="J8" s="554">
        <v>-19.506784310000004</v>
      </c>
      <c r="K8" s="17"/>
      <c r="L8" s="15"/>
      <c r="M8" s="15"/>
    </row>
    <row r="9" spans="1:20" s="670" customFormat="1" ht="18.649999999999999" customHeight="1" x14ac:dyDescent="0.25">
      <c r="A9" s="15"/>
      <c r="B9" s="286" t="s">
        <v>105</v>
      </c>
      <c r="C9" s="244">
        <v>-8.2240385914285721</v>
      </c>
      <c r="D9" s="234">
        <v>-20.196715420000007</v>
      </c>
      <c r="E9" s="546">
        <f>+((C9-D9)/D9)*100+0.1</f>
        <v>-59.180316524712559</v>
      </c>
      <c r="F9" s="244">
        <v>-8.2240385914285721</v>
      </c>
      <c r="G9" s="555">
        <v>-52.59486314768742</v>
      </c>
      <c r="H9" s="555">
        <v>-24.048352159999993</v>
      </c>
      <c r="I9" s="555">
        <v>-43.845206479999987</v>
      </c>
      <c r="J9" s="555">
        <v>-20.196715420000007</v>
      </c>
      <c r="K9" s="17"/>
      <c r="L9" s="15"/>
      <c r="M9" s="15"/>
    </row>
    <row r="10" spans="1:20" s="670" customFormat="1" ht="3" customHeight="1" x14ac:dyDescent="0.25">
      <c r="A10" s="15"/>
      <c r="B10" s="295"/>
      <c r="C10" s="224">
        <v>0</v>
      </c>
      <c r="D10" s="224">
        <v>0</v>
      </c>
      <c r="E10" s="224"/>
      <c r="F10" s="224"/>
      <c r="G10" s="224">
        <v>0</v>
      </c>
      <c r="H10" s="224">
        <v>0</v>
      </c>
      <c r="I10" s="224">
        <v>0</v>
      </c>
      <c r="J10" s="224">
        <v>0</v>
      </c>
      <c r="K10" s="17"/>
      <c r="L10" s="15"/>
      <c r="M10" s="15"/>
    </row>
    <row r="11" spans="1:20" s="665" customFormat="1" x14ac:dyDescent="0.35">
      <c r="A11" s="15"/>
      <c r="B11" s="672"/>
    </row>
  </sheetData>
  <mergeCells count="8">
    <mergeCell ref="J5:J6"/>
    <mergeCell ref="H5:H6"/>
    <mergeCell ref="I5:I6"/>
    <mergeCell ref="G5:G6"/>
    <mergeCell ref="C5:C6"/>
    <mergeCell ref="D5:D6"/>
    <mergeCell ref="E5:E6"/>
    <mergeCell ref="F5:F6"/>
  </mergeCells>
  <conditionalFormatting sqref="E2:E4 E17:E65326">
    <cfRule type="cellIs" dxfId="1" priority="2"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9D0F-AD80-4DFE-8652-4779D285397C}">
  <sheetPr>
    <tabColor rgb="FFB7DEE8"/>
  </sheetPr>
  <dimension ref="A1:AA69"/>
  <sheetViews>
    <sheetView showGridLines="0" zoomScaleNormal="100" workbookViewId="0">
      <selection activeCell="C1" sqref="C1:K1"/>
    </sheetView>
  </sheetViews>
  <sheetFormatPr baseColWidth="10" defaultColWidth="10.54296875" defaultRowHeight="15.5" x14ac:dyDescent="0.3"/>
  <cols>
    <col min="1" max="1" customWidth="true" style="840" width="2.6328125" collapsed="false"/>
    <col min="2" max="2" customWidth="true" style="840" width="71.453125" collapsed="false"/>
    <col min="3" max="3" customWidth="true" style="842" width="4.26953125" collapsed="false"/>
    <col min="4" max="6" style="842" width="10.54296875" collapsed="false"/>
    <col min="7" max="7" customWidth="true" style="842" width="6.7265625" collapsed="false"/>
    <col min="8" max="12" customWidth="true" style="842" width="11.26953125" collapsed="false"/>
    <col min="13" max="14" customWidth="true" style="842" width="14.36328125" collapsed="false"/>
    <col min="15" max="15" style="840" width="10.54296875" collapsed="false"/>
    <col min="16" max="23" customWidth="true" style="889" width="10.1796875" collapsed="false"/>
    <col min="24" max="16384" style="840" width="10.54296875" collapsed="false"/>
  </cols>
  <sheetData>
    <row r="1" spans="1:23" s="6" customFormat="1" ht="49.5" customHeight="1" x14ac:dyDescent="0.55000000000000004">
      <c r="C1" s="1037" t="s">
        <v>470</v>
      </c>
      <c r="D1" s="1037"/>
      <c r="E1" s="1037"/>
      <c r="F1" s="1037"/>
      <c r="G1" s="1037"/>
      <c r="H1" s="1037"/>
      <c r="I1" s="1037"/>
      <c r="J1" s="1037"/>
      <c r="K1" s="1037"/>
      <c r="L1" s="521"/>
      <c r="M1" s="521"/>
      <c r="N1" s="521"/>
    </row>
    <row r="2" spans="1:23" s="68" customFormat="1" ht="56.15" customHeight="1" x14ac:dyDescent="0.7">
      <c r="B2" s="1009" t="s">
        <v>432</v>
      </c>
      <c r="H2" s="522"/>
      <c r="I2" s="522"/>
      <c r="J2" s="522"/>
      <c r="K2" s="522"/>
      <c r="L2" s="522"/>
      <c r="M2" s="522"/>
      <c r="N2" s="522"/>
      <c r="Q2" s="1010"/>
      <c r="R2" s="1010"/>
    </row>
    <row r="3" spans="1:23" s="1" customFormat="1" ht="14.5" customHeight="1" x14ac:dyDescent="0.7">
      <c r="B3" s="423"/>
      <c r="H3" s="523"/>
      <c r="I3" s="523"/>
      <c r="J3" s="523"/>
      <c r="K3" s="523"/>
      <c r="L3" s="523"/>
      <c r="M3" s="523"/>
      <c r="N3" s="523"/>
      <c r="O3" s="68"/>
    </row>
    <row r="4" spans="1:23" s="1" customFormat="1" ht="3" customHeight="1" x14ac:dyDescent="0.7">
      <c r="A4" s="984"/>
      <c r="B4" s="837"/>
      <c r="C4" s="837"/>
      <c r="D4" s="837"/>
      <c r="E4" s="837"/>
      <c r="F4" s="837"/>
      <c r="G4" s="837"/>
      <c r="H4" s="838"/>
      <c r="I4" s="838"/>
      <c r="J4" s="838"/>
      <c r="K4" s="838"/>
      <c r="L4" s="838"/>
      <c r="M4" s="838"/>
      <c r="N4" s="838"/>
      <c r="O4" s="68"/>
    </row>
    <row r="5" spans="1:23" s="43" customFormat="1" ht="22" customHeight="1" x14ac:dyDescent="0.7">
      <c r="A5" s="984"/>
      <c r="B5" s="839"/>
      <c r="C5" s="1039"/>
      <c r="D5" s="1041" t="s">
        <v>110</v>
      </c>
      <c r="E5" s="1041" t="s">
        <v>111</v>
      </c>
      <c r="F5" s="1041" t="s">
        <v>217</v>
      </c>
      <c r="G5" s="1039"/>
      <c r="H5" s="1041" t="s">
        <v>110</v>
      </c>
      <c r="I5" s="1041" t="s">
        <v>114</v>
      </c>
      <c r="J5" s="1041" t="s">
        <v>115</v>
      </c>
      <c r="K5" s="1041" t="s">
        <v>116</v>
      </c>
      <c r="L5" s="1041" t="s">
        <v>111</v>
      </c>
      <c r="M5" s="1041" t="s">
        <v>391</v>
      </c>
      <c r="N5" s="1041" t="s">
        <v>473</v>
      </c>
      <c r="O5" s="68"/>
    </row>
    <row r="6" spans="1:23" s="1" customFormat="1" ht="22" customHeight="1" thickBot="1" x14ac:dyDescent="0.75">
      <c r="A6" s="984"/>
      <c r="B6" s="985" t="s">
        <v>26</v>
      </c>
      <c r="C6" s="1040"/>
      <c r="D6" s="1042"/>
      <c r="E6" s="1042"/>
      <c r="F6" s="1042"/>
      <c r="G6" s="1040"/>
      <c r="H6" s="1042"/>
      <c r="I6" s="1042"/>
      <c r="J6" s="1042"/>
      <c r="K6" s="1042"/>
      <c r="L6" s="1042"/>
      <c r="M6" s="1042"/>
      <c r="N6" s="1042"/>
      <c r="O6" s="68"/>
    </row>
    <row r="7" spans="1:23" ht="6" customHeight="1" x14ac:dyDescent="0.7">
      <c r="B7" s="841"/>
      <c r="D7" s="843"/>
      <c r="E7" s="844"/>
      <c r="F7" s="844"/>
      <c r="G7" s="844"/>
      <c r="H7" s="844"/>
      <c r="I7" s="844"/>
      <c r="J7" s="844"/>
      <c r="K7" s="844"/>
      <c r="L7" s="844"/>
      <c r="M7" s="844"/>
      <c r="N7" s="844"/>
      <c r="O7" s="68"/>
      <c r="P7" s="840"/>
      <c r="Q7" s="840"/>
      <c r="R7" s="840"/>
      <c r="S7" s="840"/>
      <c r="T7" s="840"/>
      <c r="U7" s="840"/>
      <c r="V7" s="840"/>
      <c r="W7" s="840"/>
    </row>
    <row r="8" spans="1:23" ht="22.5" customHeight="1" x14ac:dyDescent="0.7">
      <c r="B8" s="845" t="s">
        <v>379</v>
      </c>
      <c r="D8" s="843"/>
      <c r="E8" s="844"/>
      <c r="F8" s="844"/>
      <c r="G8" s="844"/>
      <c r="H8" s="844"/>
      <c r="I8" s="844"/>
      <c r="J8" s="844"/>
      <c r="K8" s="844"/>
      <c r="L8" s="844"/>
      <c r="M8" s="844"/>
      <c r="N8" s="844"/>
      <c r="O8" s="68"/>
      <c r="P8" s="840"/>
      <c r="Q8" s="840"/>
      <c r="R8" s="840"/>
      <c r="S8" s="840"/>
      <c r="T8" s="840"/>
      <c r="U8" s="840"/>
      <c r="V8" s="840"/>
      <c r="W8" s="840"/>
    </row>
    <row r="9" spans="1:23" ht="6" customHeight="1" x14ac:dyDescent="0.7">
      <c r="B9" s="846"/>
      <c r="D9" s="843"/>
      <c r="E9" s="844"/>
      <c r="F9" s="844"/>
      <c r="G9" s="68"/>
      <c r="H9" s="844"/>
      <c r="I9" s="844"/>
      <c r="J9" s="844"/>
      <c r="K9" s="844"/>
      <c r="L9" s="844"/>
      <c r="M9" s="844"/>
      <c r="N9" s="844"/>
      <c r="O9" s="68"/>
      <c r="P9" s="840"/>
      <c r="Q9" s="840"/>
      <c r="R9" s="840"/>
      <c r="S9" s="840"/>
      <c r="T9" s="840"/>
      <c r="U9" s="840"/>
      <c r="V9" s="840"/>
      <c r="W9" s="840"/>
    </row>
    <row r="10" spans="1:23" s="847" customFormat="1" ht="19.5" customHeight="1" x14ac:dyDescent="0.7">
      <c r="B10" s="848" t="s">
        <v>54</v>
      </c>
      <c r="C10" s="849"/>
      <c r="D10" s="850">
        <v>2781.1317727083506</v>
      </c>
      <c r="E10" s="851">
        <v>2182.3709049292902</v>
      </c>
      <c r="F10" s="852">
        <f>+((D10-E10)/E10)*100</f>
        <v>27.43625597402567</v>
      </c>
      <c r="G10" s="68"/>
      <c r="H10" s="851">
        <v>2781.1317727083506</v>
      </c>
      <c r="I10" s="851">
        <v>2749.3115730757695</v>
      </c>
      <c r="J10" s="851">
        <v>2739.7106086348704</v>
      </c>
      <c r="K10" s="851">
        <v>2441.8140453246697</v>
      </c>
      <c r="L10" s="851">
        <v>2182.3709049292902</v>
      </c>
      <c r="M10" s="852">
        <f t="shared" ref="M10:M34" si="0">+((H10-I10)/I10)*100</f>
        <v>1.1573879055469327</v>
      </c>
      <c r="N10" s="852">
        <f t="shared" ref="N10" si="1">+((H10-L10)/L10)*100</f>
        <v>27.43625597402567</v>
      </c>
      <c r="O10" s="68"/>
    </row>
    <row r="11" spans="1:23" s="847" customFormat="1" ht="8.5" customHeight="1" x14ac:dyDescent="0.7">
      <c r="B11" s="853"/>
      <c r="C11" s="849"/>
      <c r="D11" s="854"/>
      <c r="E11" s="855"/>
      <c r="F11" s="856"/>
      <c r="G11" s="68"/>
      <c r="H11" s="855"/>
      <c r="I11" s="855"/>
      <c r="J11" s="855"/>
      <c r="K11" s="855"/>
      <c r="L11" s="855"/>
      <c r="M11" s="856"/>
      <c r="N11" s="856"/>
      <c r="O11" s="68"/>
    </row>
    <row r="12" spans="1:23" s="847" customFormat="1" ht="19.5" customHeight="1" x14ac:dyDescent="0.7">
      <c r="B12" s="848" t="s">
        <v>171</v>
      </c>
      <c r="C12" s="849"/>
      <c r="D12" s="850">
        <v>901.82928045886626</v>
      </c>
      <c r="E12" s="851">
        <v>937.36113264999994</v>
      </c>
      <c r="F12" s="852">
        <f>+((D12-E12)/E12)*100</f>
        <v>-3.7906257208128631</v>
      </c>
      <c r="G12" s="68"/>
      <c r="H12" s="851">
        <v>901.82928045886626</v>
      </c>
      <c r="I12" s="851">
        <v>916.83484193272159</v>
      </c>
      <c r="J12" s="851">
        <v>894.67511341861223</v>
      </c>
      <c r="K12" s="851">
        <v>908.72639806038956</v>
      </c>
      <c r="L12" s="851">
        <v>937.36113264999994</v>
      </c>
      <c r="M12" s="852">
        <f>+((H12-I12)/I12)*100</f>
        <v>-1.6366700726843066</v>
      </c>
      <c r="N12" s="852">
        <f>+((H12-L12)/L12)*100</f>
        <v>-3.7906257208128631</v>
      </c>
    </row>
    <row r="13" spans="1:23" s="847" customFormat="1" ht="19.5" customHeight="1" x14ac:dyDescent="0.7">
      <c r="B13" s="857" t="s">
        <v>169</v>
      </c>
      <c r="C13" s="849"/>
      <c r="D13" s="858">
        <v>427.90148674829425</v>
      </c>
      <c r="E13" s="859">
        <v>469.90740849000008</v>
      </c>
      <c r="F13" s="860">
        <f t="shared" ref="F13:F18" si="2">+((D13-E13)/E13)*100</f>
        <v>-8.9391912071970978</v>
      </c>
      <c r="G13" s="68"/>
      <c r="H13" s="859">
        <v>427.90148674829425</v>
      </c>
      <c r="I13" s="859">
        <v>445.89935431472622</v>
      </c>
      <c r="J13" s="859">
        <v>454.34324395520019</v>
      </c>
      <c r="K13" s="859">
        <v>460.03418509074663</v>
      </c>
      <c r="L13" s="859">
        <v>469.90740849000008</v>
      </c>
      <c r="M13" s="860">
        <f t="shared" si="0"/>
        <v>-4.0363071604110603</v>
      </c>
      <c r="N13" s="860">
        <f t="shared" ref="N13:N18" si="3">+((H13-L13)/L13)*100</f>
        <v>-8.9391912071970978</v>
      </c>
      <c r="O13" s="68"/>
    </row>
    <row r="14" spans="1:23" s="847" customFormat="1" ht="19.5" customHeight="1" x14ac:dyDescent="0.7">
      <c r="B14" s="857" t="s">
        <v>170</v>
      </c>
      <c r="C14" s="849"/>
      <c r="D14" s="858">
        <v>66.687166450000007</v>
      </c>
      <c r="E14" s="859">
        <v>84.775770470000012</v>
      </c>
      <c r="F14" s="860">
        <f t="shared" si="2"/>
        <v>-21.336997493170649</v>
      </c>
      <c r="G14" s="68"/>
      <c r="H14" s="859">
        <v>66.687166450000007</v>
      </c>
      <c r="I14" s="859">
        <v>55.70550691000004</v>
      </c>
      <c r="J14" s="859">
        <v>43.300060899999984</v>
      </c>
      <c r="K14" s="859">
        <v>56.377662070000007</v>
      </c>
      <c r="L14" s="859">
        <v>84.775770470000012</v>
      </c>
      <c r="M14" s="860">
        <f t="shared" si="0"/>
        <v>19.713777235242393</v>
      </c>
      <c r="N14" s="860">
        <f t="shared" si="3"/>
        <v>-21.336997493170649</v>
      </c>
      <c r="O14" s="68"/>
    </row>
    <row r="15" spans="1:23" s="847" customFormat="1" ht="19.5" customHeight="1" x14ac:dyDescent="0.7">
      <c r="B15" s="857" t="s">
        <v>180</v>
      </c>
      <c r="C15" s="849"/>
      <c r="D15" s="858">
        <v>98.464711919999999</v>
      </c>
      <c r="E15" s="859">
        <v>103.88854300999998</v>
      </c>
      <c r="F15" s="860">
        <f t="shared" si="2"/>
        <v>-5.220817361427331</v>
      </c>
      <c r="G15" s="68"/>
      <c r="H15" s="859">
        <v>98.464711919999999</v>
      </c>
      <c r="I15" s="859">
        <v>100.41739725999999</v>
      </c>
      <c r="J15" s="859">
        <v>94.150133040000028</v>
      </c>
      <c r="K15" s="859">
        <v>96.012033350000024</v>
      </c>
      <c r="L15" s="859">
        <v>103.88854300999998</v>
      </c>
      <c r="M15" s="860">
        <f t="shared" si="0"/>
        <v>-1.9445687632633113</v>
      </c>
      <c r="N15" s="860">
        <f t="shared" si="3"/>
        <v>-5.220817361427331</v>
      </c>
      <c r="O15" s="68"/>
    </row>
    <row r="16" spans="1:23" s="847" customFormat="1" ht="19.5" customHeight="1" x14ac:dyDescent="0.7">
      <c r="B16" s="857" t="s">
        <v>146</v>
      </c>
      <c r="C16" s="849"/>
      <c r="D16" s="858">
        <v>226.36308826057208</v>
      </c>
      <c r="E16" s="859">
        <v>199.43566719000003</v>
      </c>
      <c r="F16" s="860">
        <f t="shared" si="2"/>
        <v>13.50180810181692</v>
      </c>
      <c r="G16" s="68"/>
      <c r="H16" s="859">
        <v>226.36308826057208</v>
      </c>
      <c r="I16" s="859">
        <v>219.0176232779952</v>
      </c>
      <c r="J16" s="859">
        <v>221.54878397341204</v>
      </c>
      <c r="K16" s="859">
        <v>215.7682690896429</v>
      </c>
      <c r="L16" s="859">
        <v>199.43566719000003</v>
      </c>
      <c r="M16" s="860">
        <f t="shared" si="0"/>
        <v>3.3538237118267951</v>
      </c>
      <c r="N16" s="860">
        <f t="shared" si="3"/>
        <v>13.50180810181692</v>
      </c>
      <c r="O16" s="68"/>
    </row>
    <row r="17" spans="2:15" s="847" customFormat="1" ht="19.5" customHeight="1" x14ac:dyDescent="0.7">
      <c r="B17" s="857" t="s">
        <v>176</v>
      </c>
      <c r="C17" s="849"/>
      <c r="D17" s="861">
        <v>75.08739894</v>
      </c>
      <c r="E17" s="862">
        <v>72.360326280000024</v>
      </c>
      <c r="F17" s="860">
        <f t="shared" si="2"/>
        <v>3.7687401373060467</v>
      </c>
      <c r="G17" s="68"/>
      <c r="H17" s="862">
        <v>75.08739894</v>
      </c>
      <c r="I17" s="862">
        <v>88.67411747000007</v>
      </c>
      <c r="J17" s="862">
        <v>73.997895139999997</v>
      </c>
      <c r="K17" s="862">
        <v>72.792730309999968</v>
      </c>
      <c r="L17" s="862">
        <v>72.360326280000024</v>
      </c>
      <c r="M17" s="860">
        <f t="shared" si="0"/>
        <v>-15.322079224071988</v>
      </c>
      <c r="N17" s="860">
        <f t="shared" si="3"/>
        <v>3.7687401373060467</v>
      </c>
      <c r="O17" s="68"/>
    </row>
    <row r="18" spans="2:15" s="847" customFormat="1" ht="19.5" customHeight="1" x14ac:dyDescent="0.7">
      <c r="B18" s="857" t="s">
        <v>172</v>
      </c>
      <c r="C18" s="849"/>
      <c r="D18" s="858">
        <v>7.3254281399999996</v>
      </c>
      <c r="E18" s="859">
        <v>6.9934172100000005</v>
      </c>
      <c r="F18" s="860">
        <f t="shared" si="2"/>
        <v>4.747477807061923</v>
      </c>
      <c r="G18" s="68"/>
      <c r="H18" s="859">
        <v>7.3254281399999996</v>
      </c>
      <c r="I18" s="859">
        <v>7.1208426999999963</v>
      </c>
      <c r="J18" s="859">
        <v>7.3349964099999987</v>
      </c>
      <c r="K18" s="859">
        <v>7.7415181499999992</v>
      </c>
      <c r="L18" s="859">
        <v>6.9934172100000005</v>
      </c>
      <c r="M18" s="860">
        <f t="shared" si="0"/>
        <v>2.8730509662852608</v>
      </c>
      <c r="N18" s="860">
        <f t="shared" si="3"/>
        <v>4.747477807061923</v>
      </c>
    </row>
    <row r="19" spans="2:15" s="847" customFormat="1" ht="8.5" customHeight="1" x14ac:dyDescent="0.7">
      <c r="B19" s="863"/>
      <c r="C19" s="849"/>
      <c r="D19" s="854"/>
      <c r="E19" s="855"/>
      <c r="F19" s="856"/>
      <c r="G19" s="68"/>
      <c r="H19" s="855"/>
      <c r="I19" s="855"/>
      <c r="J19" s="855"/>
      <c r="K19" s="855"/>
      <c r="L19" s="855"/>
      <c r="M19" s="856"/>
      <c r="N19" s="856"/>
    </row>
    <row r="20" spans="2:15" s="847" customFormat="1" ht="19.5" customHeight="1" x14ac:dyDescent="0.7">
      <c r="B20" s="848" t="s">
        <v>100</v>
      </c>
      <c r="C20" s="849"/>
      <c r="D20" s="850">
        <v>294.81148437000093</v>
      </c>
      <c r="E20" s="851">
        <v>243.88808303000101</v>
      </c>
      <c r="F20" s="852">
        <f>+((D20-E20)/E20)*100</f>
        <v>20.879823526980509</v>
      </c>
      <c r="G20" s="68"/>
      <c r="H20" s="851">
        <v>294.81148437000093</v>
      </c>
      <c r="I20" s="851">
        <v>320.67322705999982</v>
      </c>
      <c r="J20" s="851">
        <v>296.95368613000034</v>
      </c>
      <c r="K20" s="851">
        <v>256.69486716999882</v>
      </c>
      <c r="L20" s="851">
        <v>243.88808303000101</v>
      </c>
      <c r="M20" s="852">
        <f>+((H20-I20)/I20)*100</f>
        <v>-8.0648275277312163</v>
      </c>
      <c r="N20" s="852">
        <f>+((H20-L20)/L20)*100</f>
        <v>20.879823526980509</v>
      </c>
    </row>
    <row r="21" spans="2:15" s="847" customFormat="1" ht="19.5" customHeight="1" x14ac:dyDescent="0.7">
      <c r="B21" s="857" t="s">
        <v>179</v>
      </c>
      <c r="C21" s="849"/>
      <c r="D21" s="861">
        <v>183.48743652000002</v>
      </c>
      <c r="E21" s="862">
        <v>159.96211658000001</v>
      </c>
      <c r="F21" s="860">
        <f t="shared" ref="F21:F23" si="4">+((D21-E21)/E21)*100</f>
        <v>14.70680711344211</v>
      </c>
      <c r="G21" s="68"/>
      <c r="H21" s="862">
        <v>183.48743652000002</v>
      </c>
      <c r="I21" s="862">
        <v>186.14802902000002</v>
      </c>
      <c r="J21" s="862">
        <v>191.27695821000009</v>
      </c>
      <c r="K21" s="862">
        <v>160.64349816999993</v>
      </c>
      <c r="L21" s="862">
        <v>159.96211658000001</v>
      </c>
      <c r="M21" s="860">
        <f t="shared" si="0"/>
        <v>-1.429288568891669</v>
      </c>
      <c r="N21" s="860">
        <f t="shared" ref="N21:N34" si="5">+((H21-L21)/L21)*100</f>
        <v>14.70680711344211</v>
      </c>
    </row>
    <row r="22" spans="2:15" s="847" customFormat="1" ht="19.5" customHeight="1" x14ac:dyDescent="0.7">
      <c r="B22" s="857" t="s">
        <v>177</v>
      </c>
      <c r="C22" s="849"/>
      <c r="D22" s="861">
        <v>90.732006440000958</v>
      </c>
      <c r="E22" s="862">
        <v>65.608574580001076</v>
      </c>
      <c r="F22" s="860">
        <f t="shared" si="4"/>
        <v>38.292909152240675</v>
      </c>
      <c r="G22" s="68"/>
      <c r="H22" s="862">
        <v>90.732006440000958</v>
      </c>
      <c r="I22" s="862">
        <v>90.923485129999705</v>
      </c>
      <c r="J22" s="862">
        <v>86.105585740000009</v>
      </c>
      <c r="K22" s="862">
        <v>77.153661059998996</v>
      </c>
      <c r="L22" s="862">
        <v>65.608574580001076</v>
      </c>
      <c r="M22" s="860">
        <f t="shared" si="0"/>
        <v>-0.21059321442086784</v>
      </c>
      <c r="N22" s="860">
        <f t="shared" si="5"/>
        <v>38.292909152240675</v>
      </c>
    </row>
    <row r="23" spans="2:15" s="847" customFormat="1" ht="19.5" customHeight="1" x14ac:dyDescent="0.7">
      <c r="B23" s="864" t="s">
        <v>178</v>
      </c>
      <c r="C23" s="849"/>
      <c r="D23" s="858">
        <v>20.592041409999993</v>
      </c>
      <c r="E23" s="859">
        <v>18.317391869999906</v>
      </c>
      <c r="F23" s="860">
        <f t="shared" si="4"/>
        <v>12.417977166964977</v>
      </c>
      <c r="G23" s="68"/>
      <c r="H23" s="859">
        <v>20.592041409999993</v>
      </c>
      <c r="I23" s="859">
        <v>43.601712910000032</v>
      </c>
      <c r="J23" s="859">
        <v>19.571142180000184</v>
      </c>
      <c r="K23" s="859">
        <v>18.897707939999883</v>
      </c>
      <c r="L23" s="859">
        <v>18.317391869999906</v>
      </c>
      <c r="M23" s="860">
        <f t="shared" si="0"/>
        <v>-52.77240265192146</v>
      </c>
      <c r="N23" s="860">
        <f t="shared" si="5"/>
        <v>12.417977166964977</v>
      </c>
    </row>
    <row r="24" spans="2:15" s="847" customFormat="1" ht="8.5" customHeight="1" x14ac:dyDescent="0.7">
      <c r="B24" s="863"/>
      <c r="C24" s="849"/>
      <c r="D24" s="854"/>
      <c r="E24" s="855"/>
      <c r="F24" s="856"/>
      <c r="G24" s="68"/>
      <c r="H24" s="855"/>
      <c r="I24" s="855"/>
      <c r="J24" s="855"/>
      <c r="K24" s="855"/>
      <c r="L24" s="855"/>
      <c r="M24" s="856"/>
      <c r="N24" s="856"/>
    </row>
    <row r="25" spans="2:15" s="847" customFormat="1" ht="19.5" customHeight="1" x14ac:dyDescent="0.7">
      <c r="B25" s="848" t="s">
        <v>175</v>
      </c>
      <c r="C25" s="849"/>
      <c r="D25" s="850">
        <v>61.100075202538562</v>
      </c>
      <c r="E25" s="851">
        <v>146.7725608369114</v>
      </c>
      <c r="F25" s="852">
        <f>+((D25-E25)/E25)*100</f>
        <v>-58.370914253904139</v>
      </c>
      <c r="G25" s="68"/>
      <c r="H25" s="851">
        <v>61.100075202538562</v>
      </c>
      <c r="I25" s="851">
        <v>53.142005041392991</v>
      </c>
      <c r="J25" s="851">
        <v>100.99515493294602</v>
      </c>
      <c r="K25" s="851">
        <v>143.07563037500762</v>
      </c>
      <c r="L25" s="851">
        <v>146.7725608369114</v>
      </c>
      <c r="M25" s="852">
        <f>+((H25-I25)/I25)*100</f>
        <v>14.975103319769225</v>
      </c>
      <c r="N25" s="852">
        <f>+((H25-L25)/L25)*100</f>
        <v>-58.370914253904139</v>
      </c>
    </row>
    <row r="26" spans="2:15" s="847" customFormat="1" ht="19.5" customHeight="1" x14ac:dyDescent="0.7">
      <c r="B26" s="857" t="s">
        <v>439</v>
      </c>
      <c r="C26" s="849"/>
      <c r="D26" s="858">
        <v>49.599052301743036</v>
      </c>
      <c r="E26" s="859">
        <v>85.47961253369489</v>
      </c>
      <c r="F26" s="860">
        <f>+((D26-E26)/E26)*100</f>
        <v>-41.975576594721026</v>
      </c>
      <c r="G26" s="68"/>
      <c r="H26" s="859">
        <v>49.599052301743036</v>
      </c>
      <c r="I26" s="859">
        <v>22.0804809625877</v>
      </c>
      <c r="J26" s="859">
        <v>86.53126851344129</v>
      </c>
      <c r="K26" s="859">
        <v>53.520348972334013</v>
      </c>
      <c r="L26" s="859">
        <v>85.47961253369489</v>
      </c>
      <c r="M26" s="860">
        <f t="shared" si="0"/>
        <v>124.62849602679273</v>
      </c>
      <c r="N26" s="860">
        <f t="shared" si="5"/>
        <v>-41.975576594721026</v>
      </c>
    </row>
    <row r="27" spans="2:15" s="847" customFormat="1" ht="19.5" customHeight="1" x14ac:dyDescent="0.7">
      <c r="B27" s="857" t="s">
        <v>183</v>
      </c>
      <c r="C27" s="849"/>
      <c r="D27" s="858">
        <v>11.501022900795528</v>
      </c>
      <c r="E27" s="859">
        <v>61.292948303216512</v>
      </c>
      <c r="F27" s="860">
        <f t="shared" ref="F27" si="6">+((D27-E27)/E27)*100</f>
        <v>-81.235977026427392</v>
      </c>
      <c r="G27" s="68"/>
      <c r="H27" s="859">
        <v>11.501022900795528</v>
      </c>
      <c r="I27" s="859">
        <v>31.061524078805292</v>
      </c>
      <c r="J27" s="859">
        <v>14.463886419504735</v>
      </c>
      <c r="K27" s="859">
        <v>89.555281402673614</v>
      </c>
      <c r="L27" s="859">
        <v>61.292948303216512</v>
      </c>
      <c r="M27" s="860">
        <f t="shared" si="0"/>
        <v>-62.973410861564247</v>
      </c>
      <c r="N27" s="860">
        <f t="shared" si="5"/>
        <v>-81.235977026427392</v>
      </c>
    </row>
    <row r="28" spans="2:15" s="847" customFormat="1" ht="8.5" customHeight="1" x14ac:dyDescent="0.7">
      <c r="B28" s="853"/>
      <c r="C28" s="849"/>
      <c r="D28" s="854"/>
      <c r="E28" s="855"/>
      <c r="F28" s="856"/>
      <c r="G28" s="68"/>
      <c r="H28" s="855"/>
      <c r="I28" s="855"/>
      <c r="J28" s="855"/>
      <c r="K28" s="855"/>
      <c r="L28" s="855"/>
      <c r="M28" s="856"/>
      <c r="N28" s="856"/>
    </row>
    <row r="29" spans="2:15" s="847" customFormat="1" ht="19.5" customHeight="1" x14ac:dyDescent="0.7">
      <c r="B29" s="848" t="s">
        <v>99</v>
      </c>
      <c r="C29" s="849"/>
      <c r="D29" s="850">
        <v>61.136770288217498</v>
      </c>
      <c r="E29" s="851">
        <v>81.572490500000512</v>
      </c>
      <c r="F29" s="852">
        <f>+((D29-E29)/E29)*100</f>
        <v>-25.052220529889162</v>
      </c>
      <c r="G29" s="68"/>
      <c r="H29" s="851">
        <v>61.136770288217498</v>
      </c>
      <c r="I29" s="851">
        <v>20.841182753480158</v>
      </c>
      <c r="J29" s="851">
        <v>71.629263429608812</v>
      </c>
      <c r="K29" s="851">
        <v>61.32333565678951</v>
      </c>
      <c r="L29" s="851">
        <v>81.572490500000512</v>
      </c>
      <c r="M29" s="852">
        <f t="shared" si="0"/>
        <v>193.34597278558289</v>
      </c>
      <c r="N29" s="852">
        <f t="shared" si="5"/>
        <v>-25.052220529889162</v>
      </c>
    </row>
    <row r="30" spans="2:15" s="847" customFormat="1" ht="8.5" customHeight="1" x14ac:dyDescent="0.7">
      <c r="B30" s="863"/>
      <c r="C30" s="849"/>
      <c r="D30" s="854"/>
      <c r="E30" s="855"/>
      <c r="F30" s="856"/>
      <c r="G30" s="68"/>
      <c r="H30" s="855"/>
      <c r="I30" s="855"/>
      <c r="J30" s="855"/>
      <c r="K30" s="855"/>
      <c r="L30" s="855"/>
      <c r="M30" s="856"/>
      <c r="N30" s="856"/>
    </row>
    <row r="31" spans="2:15" s="847" customFormat="1" ht="19.5" customHeight="1" x14ac:dyDescent="0.7">
      <c r="B31" s="848" t="s">
        <v>101</v>
      </c>
      <c r="C31" s="849"/>
      <c r="D31" s="850">
        <v>-604.17757732082509</v>
      </c>
      <c r="E31" s="851">
        <v>-490.62933927945699</v>
      </c>
      <c r="F31" s="852">
        <f>+((D31-E31)/E31)*100</f>
        <v>23.14338523010592</v>
      </c>
      <c r="G31" s="68"/>
      <c r="H31" s="851">
        <v>-604.17757732082509</v>
      </c>
      <c r="I31" s="851">
        <v>-518.59072699412991</v>
      </c>
      <c r="J31" s="851">
        <v>-88.17555377012107</v>
      </c>
      <c r="K31" s="851">
        <v>-239.49215006718296</v>
      </c>
      <c r="L31" s="851">
        <v>-490.62933927945699</v>
      </c>
      <c r="M31" s="852">
        <f t="shared" si="0"/>
        <v>16.503737122870685</v>
      </c>
      <c r="N31" s="852">
        <f t="shared" si="5"/>
        <v>23.14338523010592</v>
      </c>
    </row>
    <row r="32" spans="2:15" s="847" customFormat="1" ht="8.5" customHeight="1" x14ac:dyDescent="0.7">
      <c r="B32" s="865"/>
      <c r="C32" s="849"/>
      <c r="D32" s="854"/>
      <c r="E32" s="855"/>
      <c r="F32" s="856"/>
      <c r="G32" s="68"/>
      <c r="H32" s="855"/>
      <c r="I32" s="855"/>
      <c r="J32" s="855"/>
      <c r="K32" s="855"/>
      <c r="L32" s="855"/>
      <c r="M32" s="856"/>
      <c r="N32" s="856"/>
    </row>
    <row r="33" spans="1:27" s="847" customFormat="1" ht="19.5" customHeight="1" x14ac:dyDescent="0.25">
      <c r="B33" s="983" t="s">
        <v>173</v>
      </c>
      <c r="C33" s="866"/>
      <c r="D33" s="867">
        <v>3495.8318057071488</v>
      </c>
      <c r="E33" s="867">
        <v>3101.3358326667462</v>
      </c>
      <c r="F33" s="868">
        <f>+((D33-E33)/E33)*100</f>
        <v>12.720195242486435</v>
      </c>
      <c r="G33" s="866"/>
      <c r="H33" s="867">
        <v>3495.8318057071488</v>
      </c>
      <c r="I33" s="867">
        <v>3542.2121028692341</v>
      </c>
      <c r="J33" s="867">
        <v>4015.788272775917</v>
      </c>
      <c r="K33" s="867">
        <v>3572.1421265196718</v>
      </c>
      <c r="L33" s="867">
        <v>3101.3358326667462</v>
      </c>
      <c r="M33" s="868">
        <f t="shared" si="0"/>
        <v>-1.3093596830217114</v>
      </c>
      <c r="N33" s="868">
        <f t="shared" si="5"/>
        <v>12.720195242486435</v>
      </c>
      <c r="O33" s="869"/>
      <c r="P33" s="869"/>
      <c r="Q33" s="869"/>
      <c r="R33" s="869"/>
      <c r="S33" s="869"/>
      <c r="T33" s="869"/>
      <c r="U33" s="869"/>
      <c r="V33" s="869"/>
      <c r="W33" s="869"/>
      <c r="X33" s="869"/>
      <c r="Y33" s="869"/>
      <c r="Z33" s="869"/>
      <c r="AA33" s="869"/>
    </row>
    <row r="34" spans="1:27" s="847" customFormat="1" ht="19.5" customHeight="1" x14ac:dyDescent="0.7">
      <c r="B34" s="870" t="s">
        <v>182</v>
      </c>
      <c r="C34" s="871"/>
      <c r="D34" s="872">
        <f>+D10+D12+D20+D26</f>
        <v>4027.371589838961</v>
      </c>
      <c r="E34" s="873">
        <f>+E10+E12+E20+E26</f>
        <v>3449.0997331429858</v>
      </c>
      <c r="F34" s="874">
        <f t="shared" ref="F34" si="7">+((D34-E34)/E34)*100</f>
        <v>16.765878096804872</v>
      </c>
      <c r="G34" s="68"/>
      <c r="H34" s="873">
        <f>+H10+H12+H20+H26</f>
        <v>4027.371589838961</v>
      </c>
      <c r="I34" s="873">
        <f>+I10+I12+I20+I26</f>
        <v>4008.9001230310787</v>
      </c>
      <c r="J34" s="873">
        <f>+J10+J12+J20+J26</f>
        <v>4017.8706766969244</v>
      </c>
      <c r="K34" s="873">
        <f>+K10+K12+K20+K26</f>
        <v>3660.7556595273918</v>
      </c>
      <c r="L34" s="873">
        <f>+L10+L12+L20+L26</f>
        <v>3449.0997331429858</v>
      </c>
      <c r="M34" s="874">
        <f t="shared" si="0"/>
        <v>0.46076146177261806</v>
      </c>
      <c r="N34" s="874">
        <f t="shared" si="5"/>
        <v>16.765878096804872</v>
      </c>
    </row>
    <row r="35" spans="1:27" s="847" customFormat="1" ht="31" x14ac:dyDescent="0.7">
      <c r="C35" s="849"/>
      <c r="D35" s="849"/>
      <c r="E35" s="875"/>
      <c r="F35" s="876"/>
      <c r="G35" s="68"/>
      <c r="H35" s="875"/>
      <c r="I35" s="875"/>
      <c r="J35" s="875"/>
      <c r="K35" s="875"/>
      <c r="L35" s="875"/>
      <c r="M35" s="875"/>
      <c r="N35" s="875"/>
    </row>
    <row r="36" spans="1:27" s="1" customFormat="1" ht="14.5" customHeight="1" x14ac:dyDescent="0.7">
      <c r="B36" s="423"/>
      <c r="G36" s="68"/>
      <c r="H36" s="523"/>
      <c r="I36" s="523"/>
      <c r="J36" s="523"/>
      <c r="K36" s="523"/>
      <c r="L36" s="523"/>
      <c r="M36" s="523"/>
      <c r="N36" s="523"/>
      <c r="O36" s="68"/>
    </row>
    <row r="37" spans="1:27" s="1" customFormat="1" ht="3" customHeight="1" x14ac:dyDescent="0.7">
      <c r="A37" s="984"/>
      <c r="B37" s="837"/>
      <c r="C37" s="837"/>
      <c r="D37" s="837"/>
      <c r="E37" s="837"/>
      <c r="F37" s="837"/>
      <c r="G37" s="837"/>
      <c r="H37" s="838"/>
      <c r="I37" s="838"/>
      <c r="J37" s="838"/>
      <c r="K37" s="838"/>
      <c r="L37" s="838"/>
      <c r="M37" s="838"/>
      <c r="N37" s="838"/>
      <c r="O37" s="68"/>
    </row>
    <row r="38" spans="1:27" s="43" customFormat="1" ht="22" customHeight="1" x14ac:dyDescent="0.7">
      <c r="A38" s="984"/>
      <c r="B38" s="839"/>
      <c r="C38" s="1039"/>
      <c r="D38" s="1041" t="s">
        <v>110</v>
      </c>
      <c r="E38" s="1041" t="s">
        <v>111</v>
      </c>
      <c r="F38" s="1041" t="s">
        <v>217</v>
      </c>
      <c r="G38" s="1039"/>
      <c r="H38" s="1041" t="s">
        <v>110</v>
      </c>
      <c r="I38" s="1041" t="s">
        <v>114</v>
      </c>
      <c r="J38" s="1041" t="s">
        <v>115</v>
      </c>
      <c r="K38" s="1041" t="s">
        <v>116</v>
      </c>
      <c r="L38" s="1041" t="s">
        <v>111</v>
      </c>
      <c r="M38" s="1041" t="s">
        <v>391</v>
      </c>
      <c r="N38" s="1041" t="s">
        <v>473</v>
      </c>
      <c r="O38" s="68"/>
    </row>
    <row r="39" spans="1:27" s="1" customFormat="1" ht="22" customHeight="1" thickBot="1" x14ac:dyDescent="0.75">
      <c r="A39" s="984"/>
      <c r="B39" s="985" t="s">
        <v>26</v>
      </c>
      <c r="C39" s="1040"/>
      <c r="D39" s="1042"/>
      <c r="E39" s="1042"/>
      <c r="F39" s="1042"/>
      <c r="G39" s="1040"/>
      <c r="H39" s="1042"/>
      <c r="I39" s="1042"/>
      <c r="J39" s="1042"/>
      <c r="K39" s="1042"/>
      <c r="L39" s="1042"/>
      <c r="M39" s="1042"/>
      <c r="N39" s="1042"/>
      <c r="O39" s="68"/>
    </row>
    <row r="40" spans="1:27" s="847" customFormat="1" ht="35.5" customHeight="1" x14ac:dyDescent="0.7">
      <c r="B40" s="1038" t="s">
        <v>386</v>
      </c>
      <c r="C40" s="1038"/>
      <c r="D40" s="1038"/>
      <c r="E40" s="877"/>
      <c r="F40" s="877"/>
      <c r="G40" s="68"/>
      <c r="H40" s="877"/>
      <c r="I40" s="877"/>
      <c r="J40" s="877"/>
      <c r="K40" s="877"/>
      <c r="L40" s="877"/>
      <c r="M40" s="877"/>
      <c r="N40" s="877"/>
    </row>
    <row r="41" spans="1:27" s="847" customFormat="1" ht="5.5" customHeight="1" x14ac:dyDescent="0.7">
      <c r="B41" s="865"/>
      <c r="C41" s="849"/>
      <c r="D41" s="854"/>
      <c r="E41" s="855"/>
      <c r="F41" s="878"/>
      <c r="G41" s="68"/>
      <c r="H41" s="855"/>
      <c r="I41" s="855"/>
      <c r="J41" s="855"/>
      <c r="K41" s="855"/>
      <c r="L41" s="855"/>
      <c r="M41" s="855"/>
      <c r="N41" s="855"/>
    </row>
    <row r="42" spans="1:27" s="847" customFormat="1" ht="19.5" customHeight="1" x14ac:dyDescent="0.7">
      <c r="B42" s="848" t="s">
        <v>54</v>
      </c>
      <c r="C42" s="849"/>
      <c r="D42" s="850">
        <f>+H42</f>
        <v>2781.1317727083506</v>
      </c>
      <c r="E42" s="851">
        <f>+L42</f>
        <v>2182.3709049292902</v>
      </c>
      <c r="F42" s="879">
        <f>+((D42-E42)/E42)*100</f>
        <v>27.43625597402567</v>
      </c>
      <c r="G42" s="68"/>
      <c r="H42" s="851">
        <f>+H10</f>
        <v>2781.1317727083506</v>
      </c>
      <c r="I42" s="851">
        <f>+I10</f>
        <v>2749.3115730757695</v>
      </c>
      <c r="J42" s="851">
        <f>+J10</f>
        <v>2739.7106086348704</v>
      </c>
      <c r="K42" s="851">
        <f>+K10</f>
        <v>2441.8140453246697</v>
      </c>
      <c r="L42" s="851">
        <f>+L10</f>
        <v>2182.3709049292902</v>
      </c>
      <c r="M42" s="852">
        <f>+((H42-I42)/I42)*100</f>
        <v>1.1573879055469327</v>
      </c>
      <c r="N42" s="852">
        <f>+((H42-L42)/L42)*100</f>
        <v>27.43625597402567</v>
      </c>
    </row>
    <row r="43" spans="1:27" s="847" customFormat="1" ht="8.5" customHeight="1" x14ac:dyDescent="0.7">
      <c r="B43" s="853"/>
      <c r="C43" s="849"/>
      <c r="D43" s="854"/>
      <c r="E43" s="855"/>
      <c r="F43" s="880"/>
      <c r="G43" s="68"/>
      <c r="H43" s="855"/>
      <c r="I43" s="855"/>
      <c r="J43" s="855"/>
      <c r="K43" s="855"/>
      <c r="L43" s="855"/>
      <c r="M43" s="880"/>
      <c r="N43" s="880"/>
    </row>
    <row r="44" spans="1:27" s="847" customFormat="1" ht="19.5" customHeight="1" x14ac:dyDescent="0.7">
      <c r="B44" s="848" t="s">
        <v>143</v>
      </c>
      <c r="C44" s="849"/>
      <c r="D44" s="850">
        <f>+D46+D50+D54</f>
        <v>1196.6407648288673</v>
      </c>
      <c r="E44" s="851">
        <f>+E46+E50+E54</f>
        <v>1181.249215680001</v>
      </c>
      <c r="F44" s="879">
        <f>+((D44-E44)/E44)*100</f>
        <v>1.3029891528864146</v>
      </c>
      <c r="G44" s="68"/>
      <c r="H44" s="851">
        <f>+H46+H50+H54</f>
        <v>1196.6407648288673</v>
      </c>
      <c r="I44" s="851">
        <f>+I46+I50+I54</f>
        <v>1237.5080689927213</v>
      </c>
      <c r="J44" s="851">
        <f>+J46+J50+J54</f>
        <v>1191.6287995486125</v>
      </c>
      <c r="K44" s="851">
        <f>+K46+K50+K54</f>
        <v>1165.4212652303884</v>
      </c>
      <c r="L44" s="851">
        <f>+L46+L50+L54</f>
        <v>1181.249215680001</v>
      </c>
      <c r="M44" s="852">
        <f>+((H44-I44)/I44)*100</f>
        <v>-3.30238688440377</v>
      </c>
      <c r="N44" s="852">
        <f>+((H44-L44)/L44)*100</f>
        <v>1.3029891528864146</v>
      </c>
    </row>
    <row r="45" spans="1:27" s="847" customFormat="1" ht="8.5" customHeight="1" x14ac:dyDescent="0.7">
      <c r="B45" s="853"/>
      <c r="C45" s="849"/>
      <c r="D45" s="854"/>
      <c r="E45" s="855"/>
      <c r="F45" s="880"/>
      <c r="G45" s="68"/>
      <c r="H45" s="855"/>
      <c r="I45" s="855"/>
      <c r="J45" s="855"/>
      <c r="K45" s="855"/>
      <c r="L45" s="855"/>
      <c r="M45" s="880"/>
      <c r="N45" s="880"/>
    </row>
    <row r="46" spans="1:27" s="847" customFormat="1" ht="19.5" customHeight="1" x14ac:dyDescent="0.7">
      <c r="B46" s="986" t="s">
        <v>120</v>
      </c>
      <c r="C46" s="987"/>
      <c r="D46" s="988">
        <f>+H46</f>
        <v>420.09996319057302</v>
      </c>
      <c r="E46" s="989">
        <f>+L46</f>
        <v>362.715377130001</v>
      </c>
      <c r="F46" s="990">
        <f>+((D46-E46)/E46)*100</f>
        <v>15.820830788766029</v>
      </c>
      <c r="G46" s="68"/>
      <c r="H46" s="989">
        <f>SUM(H47:H48)</f>
        <v>420.09996319057302</v>
      </c>
      <c r="I46" s="989">
        <f>SUM(I47:I48)</f>
        <v>449.33778148799502</v>
      </c>
      <c r="J46" s="989">
        <f>SUM(J47:J48)</f>
        <v>408.5584034434122</v>
      </c>
      <c r="K46" s="989">
        <f>SUM(K47:K48)</f>
        <v>392.35388654964174</v>
      </c>
      <c r="L46" s="989">
        <f>SUM(L47:L48)</f>
        <v>362.715377130001</v>
      </c>
      <c r="M46" s="991">
        <f>+((H46-I46)/I46)*100</f>
        <v>-6.5068684410645634</v>
      </c>
      <c r="N46" s="991">
        <f>+((H46-L46)/L46)*100</f>
        <v>15.820830788766029</v>
      </c>
    </row>
    <row r="47" spans="1:27" s="847" customFormat="1" ht="19.5" customHeight="1" x14ac:dyDescent="0.7">
      <c r="B47" s="992" t="s">
        <v>144</v>
      </c>
      <c r="C47" s="993"/>
      <c r="D47" s="994">
        <f>+H47</f>
        <v>301.45048720057207</v>
      </c>
      <c r="E47" s="995">
        <f>+L47</f>
        <v>271.79599347000004</v>
      </c>
      <c r="F47" s="996">
        <f t="shared" ref="F47:F65" si="8">+((D47-E47)/E47)*100</f>
        <v>10.910570590822633</v>
      </c>
      <c r="G47" s="997"/>
      <c r="H47" s="995">
        <f>+H16+H17</f>
        <v>301.45048720057207</v>
      </c>
      <c r="I47" s="995">
        <f>+I16+I17</f>
        <v>307.69174074799525</v>
      </c>
      <c r="J47" s="995">
        <f>+J16+J17</f>
        <v>295.54667911341204</v>
      </c>
      <c r="K47" s="995">
        <f>+K16+K17</f>
        <v>288.56099939964287</v>
      </c>
      <c r="L47" s="995">
        <f>+L16+L17</f>
        <v>271.79599347000004</v>
      </c>
      <c r="M47" s="996">
        <f t="shared" ref="M47:M65" si="9">+((H47-I47)/I47)*100</f>
        <v>-2.0284111404000527</v>
      </c>
      <c r="N47" s="996">
        <f t="shared" ref="N47:N65" si="10">+((H47-L47)/L47)*100</f>
        <v>10.910570590822633</v>
      </c>
    </row>
    <row r="48" spans="1:27" s="847" customFormat="1" ht="19.5" customHeight="1" x14ac:dyDescent="0.7">
      <c r="B48" s="998" t="s">
        <v>145</v>
      </c>
      <c r="C48" s="993"/>
      <c r="D48" s="994">
        <f>+H48</f>
        <v>118.64947599000095</v>
      </c>
      <c r="E48" s="995">
        <f>+L48</f>
        <v>90.919383660000989</v>
      </c>
      <c r="F48" s="996">
        <f t="shared" si="8"/>
        <v>30.499648384879581</v>
      </c>
      <c r="G48" s="997"/>
      <c r="H48" s="995">
        <f>+H22+H23+H18</f>
        <v>118.64947599000095</v>
      </c>
      <c r="I48" s="995">
        <f>+I22+I23+I18</f>
        <v>141.64604073999973</v>
      </c>
      <c r="J48" s="995">
        <f>+J22+J23+J18</f>
        <v>113.01172433000019</v>
      </c>
      <c r="K48" s="995">
        <f>+K22+K23+K18</f>
        <v>103.79288714999889</v>
      </c>
      <c r="L48" s="995">
        <f>+L22+L23+L18</f>
        <v>90.919383660000989</v>
      </c>
      <c r="M48" s="996">
        <f t="shared" si="9"/>
        <v>-16.235233000412933</v>
      </c>
      <c r="N48" s="996">
        <f t="shared" si="10"/>
        <v>30.499648384879581</v>
      </c>
    </row>
    <row r="49" spans="2:27" s="847" customFormat="1" ht="8.5" customHeight="1" x14ac:dyDescent="0.7">
      <c r="B49" s="881"/>
      <c r="C49" s="849"/>
      <c r="D49" s="854"/>
      <c r="E49" s="855"/>
      <c r="F49" s="856"/>
      <c r="G49" s="68"/>
      <c r="H49" s="855"/>
      <c r="I49" s="855"/>
      <c r="J49" s="855"/>
      <c r="K49" s="855"/>
      <c r="L49" s="855"/>
      <c r="M49" s="856"/>
      <c r="N49" s="856"/>
    </row>
    <row r="50" spans="2:27" s="847" customFormat="1" ht="19.5" customHeight="1" x14ac:dyDescent="0.7">
      <c r="B50" s="986" t="s">
        <v>118</v>
      </c>
      <c r="C50" s="987"/>
      <c r="D50" s="988">
        <f>+H50</f>
        <v>281.95214844000003</v>
      </c>
      <c r="E50" s="989">
        <f>+L50</f>
        <v>263.85065958999996</v>
      </c>
      <c r="F50" s="990">
        <f>+((D50-E50)/E50)*100</f>
        <v>6.8605054382384871</v>
      </c>
      <c r="G50" s="68"/>
      <c r="H50" s="989">
        <f>SUM(H51:H52)</f>
        <v>281.95214844000003</v>
      </c>
      <c r="I50" s="989">
        <f>SUM(I51:I52)</f>
        <v>286.56542628</v>
      </c>
      <c r="J50" s="989">
        <f>SUM(J51:J52)</f>
        <v>285.4270912500001</v>
      </c>
      <c r="K50" s="989">
        <f>SUM(K51:K52)</f>
        <v>256.65553151999995</v>
      </c>
      <c r="L50" s="989">
        <f>SUM(L51:L52)</f>
        <v>263.85065958999996</v>
      </c>
      <c r="M50" s="991">
        <f>+((H50-I50)/I50)*100</f>
        <v>-1.6098515092648973</v>
      </c>
      <c r="N50" s="991">
        <f>+((H50-L50)/L50)*100</f>
        <v>6.8605054382384871</v>
      </c>
    </row>
    <row r="51" spans="2:27" s="847" customFormat="1" ht="19.5" customHeight="1" x14ac:dyDescent="0.7">
      <c r="B51" s="992" t="s">
        <v>179</v>
      </c>
      <c r="C51" s="993"/>
      <c r="D51" s="994">
        <f>+H51</f>
        <v>183.48743652000002</v>
      </c>
      <c r="E51" s="995">
        <f>+L51</f>
        <v>159.96211658000001</v>
      </c>
      <c r="F51" s="996">
        <f t="shared" si="8"/>
        <v>14.70680711344211</v>
      </c>
      <c r="G51" s="997"/>
      <c r="H51" s="995">
        <f>+H21</f>
        <v>183.48743652000002</v>
      </c>
      <c r="I51" s="995">
        <f>+I21</f>
        <v>186.14802902000002</v>
      </c>
      <c r="J51" s="995">
        <f>+J21</f>
        <v>191.27695821000009</v>
      </c>
      <c r="K51" s="995">
        <f>+K21</f>
        <v>160.64349816999993</v>
      </c>
      <c r="L51" s="995">
        <f>+L21</f>
        <v>159.96211658000001</v>
      </c>
      <c r="M51" s="996">
        <f t="shared" si="9"/>
        <v>-1.429288568891669</v>
      </c>
      <c r="N51" s="996">
        <f t="shared" si="10"/>
        <v>14.70680711344211</v>
      </c>
    </row>
    <row r="52" spans="2:27" s="847" customFormat="1" ht="19.5" customHeight="1" x14ac:dyDescent="0.7">
      <c r="B52" s="998" t="s">
        <v>180</v>
      </c>
      <c r="C52" s="993"/>
      <c r="D52" s="994">
        <f>+H52</f>
        <v>98.464711919999999</v>
      </c>
      <c r="E52" s="995">
        <f>+L52</f>
        <v>103.88854300999998</v>
      </c>
      <c r="F52" s="996">
        <f t="shared" si="8"/>
        <v>-5.220817361427331</v>
      </c>
      <c r="G52" s="997"/>
      <c r="H52" s="995">
        <f>+H15</f>
        <v>98.464711919999999</v>
      </c>
      <c r="I52" s="995">
        <f>+I15</f>
        <v>100.41739725999999</v>
      </c>
      <c r="J52" s="995">
        <f>+J15</f>
        <v>94.150133040000028</v>
      </c>
      <c r="K52" s="995">
        <f>+K15</f>
        <v>96.012033350000024</v>
      </c>
      <c r="L52" s="995">
        <f>+L15</f>
        <v>103.88854300999998</v>
      </c>
      <c r="M52" s="996">
        <f t="shared" si="9"/>
        <v>-1.9445687632633113</v>
      </c>
      <c r="N52" s="996">
        <f t="shared" si="10"/>
        <v>-5.220817361427331</v>
      </c>
    </row>
    <row r="53" spans="2:27" s="847" customFormat="1" ht="8.5" customHeight="1" x14ac:dyDescent="0.7">
      <c r="B53" s="881"/>
      <c r="C53" s="849"/>
      <c r="D53" s="854"/>
      <c r="E53" s="855"/>
      <c r="F53" s="856"/>
      <c r="G53" s="68"/>
      <c r="H53" s="855"/>
      <c r="I53" s="855"/>
      <c r="J53" s="855"/>
      <c r="K53" s="855"/>
      <c r="L53" s="855"/>
      <c r="M53" s="856"/>
      <c r="N53" s="856"/>
    </row>
    <row r="54" spans="2:27" s="847" customFormat="1" ht="19.5" customHeight="1" x14ac:dyDescent="0.7">
      <c r="B54" s="986" t="s">
        <v>119</v>
      </c>
      <c r="C54" s="987"/>
      <c r="D54" s="988">
        <f>+H54</f>
        <v>494.58865319829425</v>
      </c>
      <c r="E54" s="989">
        <f>+L54</f>
        <v>554.68317896000008</v>
      </c>
      <c r="F54" s="990">
        <f>+((D54-E54)/E54)*100</f>
        <v>-10.834027070079841</v>
      </c>
      <c r="G54" s="68"/>
      <c r="H54" s="989">
        <f>SUM(H55:H56)</f>
        <v>494.58865319829425</v>
      </c>
      <c r="I54" s="989">
        <f>SUM(I55:I56)</f>
        <v>501.60486122472628</v>
      </c>
      <c r="J54" s="989">
        <f>SUM(J55:J56)</f>
        <v>497.6433048552002</v>
      </c>
      <c r="K54" s="989">
        <f>SUM(K55:K56)</f>
        <v>516.41184716074667</v>
      </c>
      <c r="L54" s="989">
        <f>SUM(L55:L56)</f>
        <v>554.68317896000008</v>
      </c>
      <c r="M54" s="991">
        <f>+((H54-I54)/I54)*100</f>
        <v>-1.3987519995920976</v>
      </c>
      <c r="N54" s="991">
        <f>+((H54-L54)/L54)*100</f>
        <v>-10.834027070079841</v>
      </c>
    </row>
    <row r="55" spans="2:27" s="847" customFormat="1" ht="19.5" customHeight="1" x14ac:dyDescent="0.7">
      <c r="B55" s="992" t="s">
        <v>169</v>
      </c>
      <c r="C55" s="993"/>
      <c r="D55" s="994">
        <f>+H55</f>
        <v>427.90148674829425</v>
      </c>
      <c r="E55" s="995">
        <f>+L55</f>
        <v>469.90740849000008</v>
      </c>
      <c r="F55" s="996">
        <f t="shared" si="8"/>
        <v>-8.9391912071970978</v>
      </c>
      <c r="G55" s="997"/>
      <c r="H55" s="995">
        <f t="shared" ref="H55:L56" si="11">+H13</f>
        <v>427.90148674829425</v>
      </c>
      <c r="I55" s="995">
        <f t="shared" si="11"/>
        <v>445.89935431472622</v>
      </c>
      <c r="J55" s="995">
        <f t="shared" si="11"/>
        <v>454.34324395520019</v>
      </c>
      <c r="K55" s="995">
        <f t="shared" si="11"/>
        <v>460.03418509074663</v>
      </c>
      <c r="L55" s="995">
        <f t="shared" si="11"/>
        <v>469.90740849000008</v>
      </c>
      <c r="M55" s="996">
        <f t="shared" si="9"/>
        <v>-4.0363071604110603</v>
      </c>
      <c r="N55" s="996">
        <f t="shared" si="10"/>
        <v>-8.9391912071970978</v>
      </c>
    </row>
    <row r="56" spans="2:27" s="847" customFormat="1" ht="19.5" customHeight="1" x14ac:dyDescent="0.7">
      <c r="B56" s="998" t="s">
        <v>170</v>
      </c>
      <c r="C56" s="993"/>
      <c r="D56" s="994">
        <f>+H56</f>
        <v>66.687166450000007</v>
      </c>
      <c r="E56" s="995">
        <f>+L56</f>
        <v>84.775770470000012</v>
      </c>
      <c r="F56" s="996">
        <f t="shared" si="8"/>
        <v>-21.336997493170649</v>
      </c>
      <c r="G56" s="997"/>
      <c r="H56" s="995">
        <f t="shared" si="11"/>
        <v>66.687166450000007</v>
      </c>
      <c r="I56" s="995">
        <f t="shared" si="11"/>
        <v>55.70550691000004</v>
      </c>
      <c r="J56" s="995">
        <f t="shared" si="11"/>
        <v>43.300060899999984</v>
      </c>
      <c r="K56" s="995">
        <f t="shared" si="11"/>
        <v>56.377662070000007</v>
      </c>
      <c r="L56" s="995">
        <f t="shared" si="11"/>
        <v>84.775770470000012</v>
      </c>
      <c r="M56" s="996">
        <f t="shared" si="9"/>
        <v>19.713777235242393</v>
      </c>
      <c r="N56" s="996">
        <f t="shared" si="10"/>
        <v>-21.336997493170649</v>
      </c>
    </row>
    <row r="57" spans="2:27" s="847" customFormat="1" ht="8.5" customHeight="1" x14ac:dyDescent="0.7">
      <c r="B57" s="853"/>
      <c r="C57" s="849"/>
      <c r="D57" s="854"/>
      <c r="E57" s="855"/>
      <c r="F57" s="856"/>
      <c r="G57" s="68"/>
      <c r="H57" s="855"/>
      <c r="I57" s="855"/>
      <c r="J57" s="855"/>
      <c r="K57" s="855"/>
      <c r="L57" s="855"/>
      <c r="M57" s="856"/>
      <c r="N57" s="856"/>
    </row>
    <row r="58" spans="2:27" s="847" customFormat="1" ht="19.5" customHeight="1" x14ac:dyDescent="0.7">
      <c r="B58" s="848" t="s">
        <v>174</v>
      </c>
      <c r="C58" s="849"/>
      <c r="D58" s="882">
        <f>+H58</f>
        <v>-481.94073183006901</v>
      </c>
      <c r="E58" s="883">
        <f>+L58</f>
        <v>-262.28428794254506</v>
      </c>
      <c r="F58" s="884">
        <f>+((D58-E58)/E58)*100</f>
        <v>83.747465626168577</v>
      </c>
      <c r="G58" s="68"/>
      <c r="H58" s="883">
        <f>+H59+H60+H61+H62</f>
        <v>-481.94073183006901</v>
      </c>
      <c r="I58" s="883">
        <f>+I59+I60+I61+I62</f>
        <v>-444.60753919925673</v>
      </c>
      <c r="J58" s="883">
        <f>+J59+J60+J61+J62</f>
        <v>84.44886459243375</v>
      </c>
      <c r="K58" s="883">
        <f>+K59+K60+K61+K62</f>
        <v>-35.093184035385832</v>
      </c>
      <c r="L58" s="883">
        <f>+L59+L60+L61+L62</f>
        <v>-262.28428794254506</v>
      </c>
      <c r="M58" s="884">
        <f>+((H58-I58)/I58)*100</f>
        <v>8.3968869934256585</v>
      </c>
      <c r="N58" s="884">
        <f>+((H58-L58)/L58)*100</f>
        <v>83.747465626168577</v>
      </c>
    </row>
    <row r="59" spans="2:27" s="847" customFormat="1" ht="19.5" customHeight="1" x14ac:dyDescent="0.7">
      <c r="B59" s="999" t="s">
        <v>464</v>
      </c>
      <c r="C59" s="987"/>
      <c r="D59" s="1000">
        <f>+H59</f>
        <v>49.599052301743036</v>
      </c>
      <c r="E59" s="1001">
        <f>+L59</f>
        <v>85.47961253369489</v>
      </c>
      <c r="F59" s="1002">
        <f t="shared" si="8"/>
        <v>-41.975576594721026</v>
      </c>
      <c r="G59" s="68"/>
      <c r="H59" s="1001">
        <f t="shared" ref="H59:L60" si="12">+H26</f>
        <v>49.599052301743036</v>
      </c>
      <c r="I59" s="1001">
        <f t="shared" si="12"/>
        <v>22.0804809625877</v>
      </c>
      <c r="J59" s="1001">
        <f t="shared" si="12"/>
        <v>86.53126851344129</v>
      </c>
      <c r="K59" s="1001">
        <f t="shared" si="12"/>
        <v>53.520348972334013</v>
      </c>
      <c r="L59" s="1001">
        <f t="shared" si="12"/>
        <v>85.47961253369489</v>
      </c>
      <c r="M59" s="1002">
        <f t="shared" si="9"/>
        <v>124.62849602679273</v>
      </c>
      <c r="N59" s="1002">
        <f t="shared" si="10"/>
        <v>-41.975576594721026</v>
      </c>
    </row>
    <row r="60" spans="2:27" s="847" customFormat="1" ht="19.5" customHeight="1" x14ac:dyDescent="0.7">
      <c r="B60" s="999" t="s">
        <v>183</v>
      </c>
      <c r="C60" s="987"/>
      <c r="D60" s="1000">
        <f>+H60</f>
        <v>11.501022900795528</v>
      </c>
      <c r="E60" s="1001">
        <f t="shared" ref="E60:E64" si="13">+L60</f>
        <v>61.292948303216512</v>
      </c>
      <c r="F60" s="1003">
        <f t="shared" si="8"/>
        <v>-81.235977026427392</v>
      </c>
      <c r="G60" s="68"/>
      <c r="H60" s="1001">
        <f t="shared" si="12"/>
        <v>11.501022900795528</v>
      </c>
      <c r="I60" s="1001">
        <f t="shared" si="12"/>
        <v>31.061524078805292</v>
      </c>
      <c r="J60" s="1001">
        <f t="shared" si="12"/>
        <v>14.463886419504735</v>
      </c>
      <c r="K60" s="1001">
        <f t="shared" si="12"/>
        <v>89.555281402673614</v>
      </c>
      <c r="L60" s="1001">
        <f t="shared" si="12"/>
        <v>61.292948303216512</v>
      </c>
      <c r="M60" s="1003">
        <f t="shared" si="9"/>
        <v>-62.973410861564247</v>
      </c>
      <c r="N60" s="1003">
        <f t="shared" si="10"/>
        <v>-81.235977026427392</v>
      </c>
    </row>
    <row r="61" spans="2:27" s="847" customFormat="1" ht="19.5" customHeight="1" x14ac:dyDescent="0.7">
      <c r="B61" s="999" t="s">
        <v>99</v>
      </c>
      <c r="C61" s="987"/>
      <c r="D61" s="1000">
        <f>+H61</f>
        <v>61.136770288217498</v>
      </c>
      <c r="E61" s="1001">
        <f t="shared" si="13"/>
        <v>81.572490500000512</v>
      </c>
      <c r="F61" s="1003">
        <f t="shared" si="8"/>
        <v>-25.052220529889162</v>
      </c>
      <c r="G61" s="68"/>
      <c r="H61" s="1001">
        <f>+H29</f>
        <v>61.136770288217498</v>
      </c>
      <c r="I61" s="1001">
        <f>+I29</f>
        <v>20.841182753480158</v>
      </c>
      <c r="J61" s="1001">
        <f>+J29</f>
        <v>71.629263429608812</v>
      </c>
      <c r="K61" s="1001">
        <f>+K29</f>
        <v>61.32333565678951</v>
      </c>
      <c r="L61" s="1001">
        <f>+L29</f>
        <v>81.572490500000512</v>
      </c>
      <c r="M61" s="1003">
        <f t="shared" si="9"/>
        <v>193.34597278558289</v>
      </c>
      <c r="N61" s="1003">
        <f t="shared" si="10"/>
        <v>-25.052220529889162</v>
      </c>
    </row>
    <row r="62" spans="2:27" s="847" customFormat="1" ht="19.5" customHeight="1" x14ac:dyDescent="0.7">
      <c r="B62" s="1004" t="s">
        <v>101</v>
      </c>
      <c r="C62" s="987"/>
      <c r="D62" s="1000">
        <f>+H62</f>
        <v>-604.17757732082509</v>
      </c>
      <c r="E62" s="1001">
        <f t="shared" si="13"/>
        <v>-490.62933927945699</v>
      </c>
      <c r="F62" s="1003">
        <f t="shared" si="8"/>
        <v>23.14338523010592</v>
      </c>
      <c r="G62" s="68"/>
      <c r="H62" s="1001">
        <f>+H31</f>
        <v>-604.17757732082509</v>
      </c>
      <c r="I62" s="1001">
        <f>+I31</f>
        <v>-518.59072699412991</v>
      </c>
      <c r="J62" s="1001">
        <f>+J31</f>
        <v>-88.17555377012107</v>
      </c>
      <c r="K62" s="1001">
        <f>+K31</f>
        <v>-239.49215006718296</v>
      </c>
      <c r="L62" s="1001">
        <f>+L31</f>
        <v>-490.62933927945699</v>
      </c>
      <c r="M62" s="1003">
        <f t="shared" si="9"/>
        <v>16.503737122870685</v>
      </c>
      <c r="N62" s="1003">
        <f t="shared" si="10"/>
        <v>23.14338523010592</v>
      </c>
    </row>
    <row r="63" spans="2:27" s="847" customFormat="1" ht="8.5" customHeight="1" x14ac:dyDescent="0.7">
      <c r="B63" s="865"/>
      <c r="C63" s="875"/>
      <c r="D63" s="854"/>
      <c r="E63" s="855"/>
      <c r="F63" s="856"/>
      <c r="G63" s="68"/>
      <c r="H63" s="855"/>
      <c r="I63" s="855"/>
      <c r="J63" s="855"/>
      <c r="K63" s="855"/>
      <c r="L63" s="855"/>
      <c r="M63" s="856"/>
      <c r="N63" s="856"/>
    </row>
    <row r="64" spans="2:27" s="847" customFormat="1" ht="19.5" customHeight="1" x14ac:dyDescent="0.25">
      <c r="B64" s="983" t="s">
        <v>173</v>
      </c>
      <c r="C64" s="866"/>
      <c r="D64" s="867">
        <f>+H64</f>
        <v>3495.8318057071488</v>
      </c>
      <c r="E64" s="867">
        <f t="shared" si="13"/>
        <v>3101.3358326667462</v>
      </c>
      <c r="F64" s="868">
        <f t="shared" si="8"/>
        <v>12.720195242486435</v>
      </c>
      <c r="G64" s="866"/>
      <c r="H64" s="867">
        <f>+H33</f>
        <v>3495.8318057071488</v>
      </c>
      <c r="I64" s="867">
        <f>+I33</f>
        <v>3542.2121028692341</v>
      </c>
      <c r="J64" s="867">
        <f>+J33</f>
        <v>4015.788272775917</v>
      </c>
      <c r="K64" s="867">
        <f>+K33</f>
        <v>3572.1421265196718</v>
      </c>
      <c r="L64" s="867">
        <f>+L33</f>
        <v>3101.3358326667462</v>
      </c>
      <c r="M64" s="868">
        <f t="shared" si="9"/>
        <v>-1.3093596830217114</v>
      </c>
      <c r="N64" s="868">
        <f t="shared" si="10"/>
        <v>12.720195242486435</v>
      </c>
      <c r="O64" s="869"/>
      <c r="P64" s="869"/>
      <c r="Q64" s="869"/>
      <c r="R64" s="869"/>
      <c r="S64" s="869"/>
      <c r="T64" s="869"/>
      <c r="U64" s="869"/>
      <c r="V64" s="869"/>
      <c r="W64" s="869"/>
      <c r="X64" s="869"/>
      <c r="Y64" s="869"/>
      <c r="Z64" s="869"/>
      <c r="AA64" s="869"/>
    </row>
    <row r="65" spans="2:23" s="847" customFormat="1" ht="19.5" customHeight="1" x14ac:dyDescent="0.7">
      <c r="B65" s="870" t="s">
        <v>182</v>
      </c>
      <c r="C65" s="871"/>
      <c r="D65" s="872">
        <f>+D42+D46+D50+D54+D59</f>
        <v>4027.371589838961</v>
      </c>
      <c r="E65" s="873">
        <f>+E42+E46+E50+E54+E59</f>
        <v>3449.0997331429858</v>
      </c>
      <c r="F65" s="874">
        <f t="shared" si="8"/>
        <v>16.765878096804872</v>
      </c>
      <c r="G65" s="68"/>
      <c r="H65" s="873">
        <f>+H42+H46+H50+H54+H59</f>
        <v>4027.371589838961</v>
      </c>
      <c r="I65" s="873">
        <f>+I42+I46+I50+I54+I59</f>
        <v>4008.9001230310787</v>
      </c>
      <c r="J65" s="873">
        <f>+J42+J46+J50+J54+J59</f>
        <v>4017.8706766969244</v>
      </c>
      <c r="K65" s="873">
        <f>+K42+K46+K50+K54+K59</f>
        <v>3660.7556595273918</v>
      </c>
      <c r="L65" s="873">
        <f>+L42+L46+L50+L54+L59</f>
        <v>3449.0997331429858</v>
      </c>
      <c r="M65" s="874">
        <f t="shared" si="9"/>
        <v>0.46076146177261806</v>
      </c>
      <c r="N65" s="874">
        <f t="shared" si="10"/>
        <v>16.765878096804872</v>
      </c>
    </row>
    <row r="66" spans="2:23" ht="19.5" customHeight="1" x14ac:dyDescent="0.25">
      <c r="B66" s="885"/>
      <c r="C66" s="886"/>
      <c r="D66" s="886"/>
      <c r="E66" s="886"/>
      <c r="F66" s="886"/>
      <c r="G66" s="886"/>
      <c r="H66" s="886"/>
      <c r="I66" s="887"/>
      <c r="J66" s="887"/>
      <c r="K66" s="887"/>
      <c r="L66" s="887"/>
      <c r="M66" s="888"/>
      <c r="N66" s="888"/>
      <c r="P66" s="840"/>
      <c r="Q66" s="840"/>
      <c r="R66" s="840"/>
      <c r="S66" s="840"/>
      <c r="T66" s="840"/>
      <c r="U66" s="840"/>
      <c r="V66" s="840"/>
      <c r="W66" s="840"/>
    </row>
    <row r="67" spans="2:23" ht="19" customHeight="1" x14ac:dyDescent="0.3">
      <c r="B67" s="1043" t="s">
        <v>181</v>
      </c>
      <c r="C67" s="1043"/>
      <c r="D67" s="1043"/>
      <c r="E67" s="1043"/>
      <c r="F67" s="1043"/>
      <c r="G67" s="1043"/>
      <c r="H67" s="1043"/>
      <c r="I67" s="1043"/>
      <c r="J67" s="1043"/>
      <c r="K67" s="1043"/>
      <c r="L67" s="1043"/>
      <c r="M67" s="1043"/>
      <c r="N67" s="1043"/>
    </row>
    <row r="68" spans="2:23" ht="19" customHeight="1" x14ac:dyDescent="0.3">
      <c r="B68" s="1043" t="s">
        <v>465</v>
      </c>
      <c r="C68" s="1043"/>
      <c r="D68" s="1043"/>
      <c r="E68" s="1043"/>
      <c r="F68" s="1043"/>
      <c r="G68" s="1043"/>
      <c r="H68" s="1043"/>
      <c r="I68" s="1043"/>
      <c r="J68" s="1043"/>
      <c r="K68" s="1043"/>
      <c r="L68" s="1043"/>
      <c r="M68" s="1043"/>
      <c r="N68" s="1043"/>
    </row>
    <row r="69" spans="2:23" ht="19" customHeight="1" x14ac:dyDescent="0.3">
      <c r="B69" s="1043" t="s">
        <v>466</v>
      </c>
      <c r="C69" s="1043"/>
      <c r="D69" s="1043"/>
      <c r="E69" s="1043"/>
      <c r="F69" s="1043"/>
      <c r="G69" s="1043"/>
      <c r="H69" s="1043"/>
      <c r="I69" s="1043"/>
      <c r="J69" s="1043"/>
      <c r="K69" s="1043"/>
      <c r="L69" s="1043"/>
      <c r="M69" s="1043"/>
      <c r="N69" s="1043"/>
    </row>
  </sheetData>
  <mergeCells count="29">
    <mergeCell ref="B69:N69"/>
    <mergeCell ref="M38:M39"/>
    <mergeCell ref="B68:N68"/>
    <mergeCell ref="G5:G6"/>
    <mergeCell ref="C5:C6"/>
    <mergeCell ref="D5:D6"/>
    <mergeCell ref="E5:E6"/>
    <mergeCell ref="F5:F6"/>
    <mergeCell ref="N5:N6"/>
    <mergeCell ref="H5:H6"/>
    <mergeCell ref="I5:I6"/>
    <mergeCell ref="J5:J6"/>
    <mergeCell ref="K5:K6"/>
    <mergeCell ref="L5:L6"/>
    <mergeCell ref="M5:M6"/>
    <mergeCell ref="B67:N67"/>
    <mergeCell ref="N38:N39"/>
    <mergeCell ref="G38:G39"/>
    <mergeCell ref="I38:I39"/>
    <mergeCell ref="J38:J39"/>
    <mergeCell ref="K38:K39"/>
    <mergeCell ref="L38:L39"/>
    <mergeCell ref="H38:H39"/>
    <mergeCell ref="C1:K1"/>
    <mergeCell ref="B40:D40"/>
    <mergeCell ref="C38:C39"/>
    <mergeCell ref="D38:D39"/>
    <mergeCell ref="E38:E39"/>
    <mergeCell ref="F38:F39"/>
  </mergeCells>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B7DEE8"/>
    <pageSetUpPr fitToPage="1"/>
  </sheetPr>
  <dimension ref="A1:G44"/>
  <sheetViews>
    <sheetView showGridLines="0" zoomScaleNormal="100" workbookViewId="0">
      <selection activeCell="B1" sqref="B1"/>
    </sheetView>
  </sheetViews>
  <sheetFormatPr baseColWidth="10" defaultColWidth="11" defaultRowHeight="14.5" x14ac:dyDescent="0.35"/>
  <cols>
    <col min="1" max="1" customWidth="true" style="15" width="2.54296875" collapsed="false"/>
    <col min="2" max="2" customWidth="true" style="926" width="115.54296875" collapsed="false"/>
    <col min="3" max="3" customWidth="true" style="926" width="17.54296875" collapsed="true"/>
    <col min="4" max="6" customWidth="true" style="926" width="17.54296875" collapsed="false"/>
    <col min="7" max="7" customWidth="true" style="926" width="12.1796875" collapsed="true"/>
    <col min="8" max="9" style="926" width="11.0" collapsed="false"/>
    <col min="10" max="10" customWidth="true" style="926" width="1.453125" collapsed="false"/>
    <col min="11" max="14" style="926" width="11.0" collapsed="false"/>
    <col min="15" max="15" customWidth="true" style="926" width="1.1796875" collapsed="false"/>
    <col min="16" max="16384" style="926" width="11.0" collapsed="false"/>
  </cols>
  <sheetData>
    <row r="1" spans="1:7" s="6" customFormat="1" ht="49.5" customHeight="1" x14ac:dyDescent="0.55000000000000004">
      <c r="C1" s="153"/>
      <c r="D1" s="153"/>
      <c r="E1" s="153"/>
      <c r="F1" s="153"/>
      <c r="G1" s="153"/>
    </row>
    <row r="2" spans="1:7" s="68" customFormat="1" ht="56.15" customHeight="1" x14ac:dyDescent="0.7">
      <c r="B2" s="408" t="s">
        <v>184</v>
      </c>
    </row>
    <row r="3" spans="1:7" s="1" customFormat="1" ht="31" x14ac:dyDescent="0.7">
      <c r="B3" s="423"/>
      <c r="G3" s="68"/>
    </row>
    <row r="4" spans="1:7" s="1" customFormat="1" ht="3" customHeight="1" x14ac:dyDescent="0.7">
      <c r="A4" s="15"/>
      <c r="B4" s="411"/>
      <c r="C4" s="411"/>
      <c r="D4" s="411"/>
      <c r="E4" s="411"/>
      <c r="F4" s="411"/>
      <c r="G4" s="68"/>
    </row>
    <row r="5" spans="1:7" s="43" customFormat="1" ht="18" customHeight="1" x14ac:dyDescent="0.7">
      <c r="A5" s="15"/>
      <c r="B5" s="42"/>
      <c r="C5" s="1045" t="s">
        <v>219</v>
      </c>
      <c r="D5" s="1045" t="s">
        <v>218</v>
      </c>
      <c r="E5" s="1045" t="s">
        <v>94</v>
      </c>
      <c r="F5" s="1021" t="s">
        <v>217</v>
      </c>
      <c r="G5" s="68"/>
    </row>
    <row r="6" spans="1:7" ht="18" customHeight="1" thickBot="1" x14ac:dyDescent="0.75">
      <c r="B6" s="493" t="s">
        <v>26</v>
      </c>
      <c r="C6" s="1046"/>
      <c r="D6" s="1046"/>
      <c r="E6" s="1046"/>
      <c r="F6" s="1022"/>
      <c r="G6" s="68"/>
    </row>
    <row r="7" spans="1:7" ht="18.649999999999999" customHeight="1" x14ac:dyDescent="0.7">
      <c r="B7" s="495" t="s">
        <v>185</v>
      </c>
      <c r="C7" s="116">
        <v>43887.8802848552</v>
      </c>
      <c r="D7" s="673">
        <v>37861.456706166995</v>
      </c>
      <c r="E7" s="673">
        <f>+C7-D7</f>
        <v>6026.4235786882055</v>
      </c>
      <c r="F7" s="118">
        <f>+((C7-D7)/D7)*100</f>
        <v>15.917040977735549</v>
      </c>
      <c r="G7" s="68"/>
    </row>
    <row r="8" spans="1:7" ht="18.649999999999999" customHeight="1" x14ac:dyDescent="0.7">
      <c r="B8" s="125" t="s">
        <v>186</v>
      </c>
      <c r="C8" s="119">
        <v>6789.2177634600002</v>
      </c>
      <c r="D8" s="674">
        <v>6992.2581467999998</v>
      </c>
      <c r="E8" s="664">
        <f t="shared" ref="E8:E42" si="0">+C8-D8</f>
        <v>-203.04038333999961</v>
      </c>
      <c r="F8" s="118">
        <f t="shared" ref="F8:F42" si="1">+((C8-D8)/D8)*100</f>
        <v>-2.9037884339685149</v>
      </c>
      <c r="G8" s="68"/>
    </row>
    <row r="9" spans="1:7" ht="32" customHeight="1" x14ac:dyDescent="0.7">
      <c r="B9" s="125" t="s">
        <v>187</v>
      </c>
      <c r="C9" s="119">
        <v>15149.02954218</v>
      </c>
      <c r="D9" s="674">
        <v>13384.71417499</v>
      </c>
      <c r="E9" s="664">
        <f t="shared" si="0"/>
        <v>1764.31536719</v>
      </c>
      <c r="F9" s="118">
        <f t="shared" si="1"/>
        <v>13.181569244763629</v>
      </c>
      <c r="G9" s="68"/>
    </row>
    <row r="10" spans="1:7" ht="18.649999999999999" customHeight="1" x14ac:dyDescent="0.7">
      <c r="B10" s="279" t="s">
        <v>188</v>
      </c>
      <c r="C10" s="119">
        <v>15148.874244420002</v>
      </c>
      <c r="D10" s="674">
        <v>13384.55809941</v>
      </c>
      <c r="E10" s="664">
        <f t="shared" si="0"/>
        <v>1764.3161450100015</v>
      </c>
      <c r="F10" s="118">
        <f t="shared" si="1"/>
        <v>13.181728764640901</v>
      </c>
      <c r="G10" s="68"/>
    </row>
    <row r="11" spans="1:7" ht="18.649999999999999" customHeight="1" x14ac:dyDescent="0.7">
      <c r="B11" s="279" t="s">
        <v>128</v>
      </c>
      <c r="C11" s="119">
        <v>4.8301690000001202E-2</v>
      </c>
      <c r="D11" s="674">
        <v>4.8881670000010299E-2</v>
      </c>
      <c r="E11" s="664">
        <f t="shared" si="0"/>
        <v>-5.7998000000909766E-4</v>
      </c>
      <c r="F11" s="118">
        <f t="shared" si="1"/>
        <v>-1.1864979244959828</v>
      </c>
      <c r="G11" s="68"/>
    </row>
    <row r="12" spans="1:7" ht="18.649999999999999" customHeight="1" x14ac:dyDescent="0.7">
      <c r="B12" s="279" t="s">
        <v>189</v>
      </c>
      <c r="C12" s="539">
        <v>0.10699606999999901</v>
      </c>
      <c r="D12" s="675">
        <v>0.10719390999999499</v>
      </c>
      <c r="E12" s="664">
        <f t="shared" si="0"/>
        <v>-1.9783999999598012E-4</v>
      </c>
      <c r="F12" s="118">
        <f t="shared" si="1"/>
        <v>-0.18456272375547209</v>
      </c>
      <c r="G12" s="68"/>
    </row>
    <row r="13" spans="1:7" ht="18.649999999999999" customHeight="1" x14ac:dyDescent="0.7">
      <c r="B13" s="125" t="s">
        <v>190</v>
      </c>
      <c r="C13" s="119">
        <v>6940.2994289600001</v>
      </c>
      <c r="D13" s="674">
        <v>7240.4496156499999</v>
      </c>
      <c r="E13" s="664">
        <f t="shared" si="0"/>
        <v>-300.15018668999983</v>
      </c>
      <c r="F13" s="118">
        <f t="shared" si="1"/>
        <v>-4.1454633706895052</v>
      </c>
      <c r="G13" s="68"/>
    </row>
    <row r="14" spans="1:7" ht="18.649999999999999" customHeight="1" x14ac:dyDescent="0.7">
      <c r="B14" s="125" t="s">
        <v>191</v>
      </c>
      <c r="C14" s="119">
        <v>66125.205693684999</v>
      </c>
      <c r="D14" s="674">
        <v>66589.879849325007</v>
      </c>
      <c r="E14" s="664">
        <f t="shared" si="0"/>
        <v>-464.67415564000839</v>
      </c>
      <c r="F14" s="118">
        <f t="shared" si="1"/>
        <v>-0.69781497832920114</v>
      </c>
      <c r="G14" s="68"/>
    </row>
    <row r="15" spans="1:7" ht="18.649999999999999" customHeight="1" x14ac:dyDescent="0.7">
      <c r="B15" s="125" t="s">
        <v>192</v>
      </c>
      <c r="C15" s="119">
        <v>437662.60030194098</v>
      </c>
      <c r="D15" s="674">
        <v>437180.71297638398</v>
      </c>
      <c r="E15" s="664">
        <f t="shared" si="0"/>
        <v>481.88732555700699</v>
      </c>
      <c r="F15" s="118">
        <f t="shared" si="1"/>
        <v>0.11022611731342274</v>
      </c>
      <c r="G15" s="68"/>
    </row>
    <row r="16" spans="1:7" ht="18.649999999999999" customHeight="1" x14ac:dyDescent="0.7">
      <c r="B16" s="279" t="s">
        <v>193</v>
      </c>
      <c r="C16" s="119">
        <v>12298.673215552499</v>
      </c>
      <c r="D16" s="674">
        <v>11881.695324906701</v>
      </c>
      <c r="E16" s="664">
        <f t="shared" si="0"/>
        <v>416.97789064579774</v>
      </c>
      <c r="F16" s="118">
        <f t="shared" si="1"/>
        <v>3.5094140965870291</v>
      </c>
      <c r="G16" s="68"/>
    </row>
    <row r="17" spans="2:7" ht="18.649999999999999" customHeight="1" x14ac:dyDescent="0.7">
      <c r="B17" s="279" t="s">
        <v>194</v>
      </c>
      <c r="C17" s="119">
        <v>344697.35380035901</v>
      </c>
      <c r="D17" s="674">
        <v>344383.734924927</v>
      </c>
      <c r="E17" s="664">
        <f t="shared" si="0"/>
        <v>313.61887543200282</v>
      </c>
      <c r="F17" s="118">
        <f t="shared" si="1"/>
        <v>9.1066692072542074E-2</v>
      </c>
      <c r="G17" s="68"/>
    </row>
    <row r="18" spans="2:7" ht="18.649999999999999" customHeight="1" x14ac:dyDescent="0.7">
      <c r="B18" s="279" t="s">
        <v>128</v>
      </c>
      <c r="C18" s="119">
        <v>80666.57328602999</v>
      </c>
      <c r="D18" s="674">
        <v>80915.282726549995</v>
      </c>
      <c r="E18" s="664">
        <f t="shared" si="0"/>
        <v>-248.70944052000414</v>
      </c>
      <c r="F18" s="118">
        <f t="shared" si="1"/>
        <v>-0.30737016808123613</v>
      </c>
      <c r="G18" s="68"/>
    </row>
    <row r="19" spans="2:7" ht="18.649999999999999" customHeight="1" x14ac:dyDescent="0.7">
      <c r="B19" s="125" t="s">
        <v>195</v>
      </c>
      <c r="C19" s="119">
        <v>908.18812942</v>
      </c>
      <c r="D19" s="674">
        <v>1205.7837995799998</v>
      </c>
      <c r="E19" s="664">
        <f t="shared" si="0"/>
        <v>-297.59567015999983</v>
      </c>
      <c r="F19" s="118">
        <f t="shared" si="1"/>
        <v>-24.680682412855333</v>
      </c>
      <c r="G19" s="68"/>
    </row>
    <row r="20" spans="2:7" ht="18.649999999999999" customHeight="1" x14ac:dyDescent="0.7">
      <c r="B20" s="125" t="s">
        <v>196</v>
      </c>
      <c r="C20" s="119">
        <v>1934.3577680939202</v>
      </c>
      <c r="D20" s="674">
        <v>1918.2526387417902</v>
      </c>
      <c r="E20" s="664">
        <f t="shared" si="0"/>
        <v>16.105129352130007</v>
      </c>
      <c r="F20" s="118">
        <f t="shared" si="1"/>
        <v>0.83957290227910719</v>
      </c>
      <c r="G20" s="68"/>
    </row>
    <row r="21" spans="2:7" ht="18.649999999999999" customHeight="1" x14ac:dyDescent="0.7">
      <c r="B21" s="125" t="s">
        <v>197</v>
      </c>
      <c r="C21" s="119">
        <v>61.14609895000001</v>
      </c>
      <c r="D21" s="674">
        <v>53.504705680000001</v>
      </c>
      <c r="E21" s="664">
        <f t="shared" si="0"/>
        <v>7.6413932700000089</v>
      </c>
      <c r="F21" s="118">
        <f t="shared" si="1"/>
        <v>14.281721902558475</v>
      </c>
      <c r="G21" s="68"/>
    </row>
    <row r="22" spans="2:7" ht="18.649999999999999" customHeight="1" x14ac:dyDescent="0.7">
      <c r="B22" s="125" t="s">
        <v>198</v>
      </c>
      <c r="C22" s="119">
        <v>7194.6464446247701</v>
      </c>
      <c r="D22" s="674">
        <v>7299.7008265581799</v>
      </c>
      <c r="E22" s="664">
        <f t="shared" si="0"/>
        <v>-105.05438193340979</v>
      </c>
      <c r="F22" s="118">
        <f t="shared" si="1"/>
        <v>-1.439160102989359</v>
      </c>
      <c r="G22" s="68"/>
    </row>
    <row r="23" spans="2:7" ht="18.649999999999999" customHeight="1" x14ac:dyDescent="0.7">
      <c r="B23" s="125" t="s">
        <v>199</v>
      </c>
      <c r="C23" s="119">
        <v>4968.5367498100013</v>
      </c>
      <c r="D23" s="674">
        <v>4987.3521184000001</v>
      </c>
      <c r="E23" s="664">
        <f t="shared" si="0"/>
        <v>-18.815368589998798</v>
      </c>
      <c r="F23" s="118">
        <f t="shared" si="1"/>
        <v>-0.37726168402232213</v>
      </c>
      <c r="G23" s="68"/>
    </row>
    <row r="24" spans="2:7" ht="18.649999999999999" customHeight="1" x14ac:dyDescent="0.7">
      <c r="B24" s="125" t="s">
        <v>200</v>
      </c>
      <c r="C24" s="119">
        <v>2084.7365028599997</v>
      </c>
      <c r="D24" s="674">
        <v>2121.2689096099998</v>
      </c>
      <c r="E24" s="664">
        <f t="shared" si="0"/>
        <v>-36.532406750000064</v>
      </c>
      <c r="F24" s="118">
        <f t="shared" si="1"/>
        <v>-1.7221959264333266</v>
      </c>
      <c r="G24" s="68"/>
    </row>
    <row r="25" spans="2:7" ht="18.649999999999999" customHeight="1" x14ac:dyDescent="0.7">
      <c r="B25" s="125" t="s">
        <v>201</v>
      </c>
      <c r="C25" s="119">
        <v>19751.255227111251</v>
      </c>
      <c r="D25" s="674">
        <v>20332.113366877002</v>
      </c>
      <c r="E25" s="664">
        <f t="shared" si="0"/>
        <v>-580.85813976575082</v>
      </c>
      <c r="F25" s="118">
        <f t="shared" si="1"/>
        <v>-2.8568507822311551</v>
      </c>
      <c r="G25" s="68"/>
    </row>
    <row r="26" spans="2:7" ht="18.649999999999999" customHeight="1" x14ac:dyDescent="0.7">
      <c r="B26" s="490" t="s">
        <v>83</v>
      </c>
      <c r="C26" s="248">
        <v>613457.09993595106</v>
      </c>
      <c r="D26" s="248">
        <v>607167.44783476298</v>
      </c>
      <c r="E26" s="248">
        <f t="shared" si="0"/>
        <v>6289.6521011880832</v>
      </c>
      <c r="F26" s="496">
        <f t="shared" si="1"/>
        <v>1.0359007426399076</v>
      </c>
      <c r="G26" s="68"/>
    </row>
    <row r="27" spans="2:7" ht="18.649999999999999" customHeight="1" x14ac:dyDescent="0.7">
      <c r="B27" s="491" t="s">
        <v>202</v>
      </c>
      <c r="C27" s="247">
        <v>579176.00026077696</v>
      </c>
      <c r="D27" s="676">
        <v>570828.13079020707</v>
      </c>
      <c r="E27" s="676">
        <f t="shared" si="0"/>
        <v>8347.8694705698872</v>
      </c>
      <c r="F27" s="497">
        <f t="shared" si="1"/>
        <v>1.4624138195526191</v>
      </c>
      <c r="G27" s="68"/>
    </row>
    <row r="28" spans="2:7" ht="18.649999999999999" customHeight="1" x14ac:dyDescent="0.7">
      <c r="B28" s="494" t="s">
        <v>203</v>
      </c>
      <c r="C28" s="492">
        <v>2103.5098591300002</v>
      </c>
      <c r="D28" s="677">
        <v>2252.9476647399997</v>
      </c>
      <c r="E28" s="664">
        <f t="shared" si="0"/>
        <v>-149.43780560999949</v>
      </c>
      <c r="F28" s="118">
        <f t="shared" si="1"/>
        <v>-6.6329905460651384</v>
      </c>
      <c r="G28" s="68"/>
    </row>
    <row r="29" spans="2:7" ht="18.649999999999999" customHeight="1" x14ac:dyDescent="0.7">
      <c r="B29" s="125" t="s">
        <v>204</v>
      </c>
      <c r="C29" s="119">
        <v>3365.10902085</v>
      </c>
      <c r="D29" s="674">
        <v>3282.6188135399998</v>
      </c>
      <c r="E29" s="664">
        <f t="shared" si="0"/>
        <v>82.490207310000187</v>
      </c>
      <c r="F29" s="118">
        <f t="shared" si="1"/>
        <v>2.5129389671974174</v>
      </c>
      <c r="G29" s="68"/>
    </row>
    <row r="30" spans="2:7" ht="18.649999999999999" customHeight="1" x14ac:dyDescent="0.7">
      <c r="B30" s="125" t="s">
        <v>205</v>
      </c>
      <c r="C30" s="119">
        <v>487228.48264292802</v>
      </c>
      <c r="D30" s="674">
        <v>480449.69666806801</v>
      </c>
      <c r="E30" s="674">
        <f t="shared" si="0"/>
        <v>6778.7859748600167</v>
      </c>
      <c r="F30" s="118">
        <f t="shared" si="1"/>
        <v>1.4109252273174664</v>
      </c>
      <c r="G30" s="68"/>
    </row>
    <row r="31" spans="2:7" ht="18.649999999999999" customHeight="1" x14ac:dyDescent="0.7">
      <c r="B31" s="152" t="s">
        <v>206</v>
      </c>
      <c r="C31" s="119">
        <v>18460.821442172601</v>
      </c>
      <c r="D31" s="674">
        <v>19410.901689338603</v>
      </c>
      <c r="E31" s="664">
        <f t="shared" si="0"/>
        <v>-950.08024716600266</v>
      </c>
      <c r="F31" s="118">
        <f t="shared" si="1"/>
        <v>-4.8945703933364015</v>
      </c>
      <c r="G31" s="68"/>
    </row>
    <row r="32" spans="2:7" ht="18.649999999999999" customHeight="1" x14ac:dyDescent="0.7">
      <c r="B32" s="152" t="s">
        <v>207</v>
      </c>
      <c r="C32" s="119">
        <v>402543.59579923999</v>
      </c>
      <c r="D32" s="674">
        <v>397499.39991151</v>
      </c>
      <c r="E32" s="674">
        <f t="shared" si="0"/>
        <v>5044.1958877299912</v>
      </c>
      <c r="F32" s="118">
        <f t="shared" si="1"/>
        <v>1.2689820132691807</v>
      </c>
      <c r="G32" s="68"/>
    </row>
    <row r="33" spans="2:7" ht="18.649999999999999" customHeight="1" x14ac:dyDescent="0.7">
      <c r="B33" s="152" t="s">
        <v>208</v>
      </c>
      <c r="C33" s="119">
        <v>56197.845179660006</v>
      </c>
      <c r="D33" s="674">
        <v>56754.634545080007</v>
      </c>
      <c r="E33" s="664">
        <f t="shared" si="0"/>
        <v>-556.78936542000156</v>
      </c>
      <c r="F33" s="118">
        <f t="shared" si="1"/>
        <v>-0.98104651696373046</v>
      </c>
      <c r="G33" s="68"/>
    </row>
    <row r="34" spans="2:7" ht="18.649999999999999" customHeight="1" x14ac:dyDescent="0.7">
      <c r="B34" s="152" t="s">
        <v>209</v>
      </c>
      <c r="C34" s="119">
        <v>10026.2202218564</v>
      </c>
      <c r="D34" s="674">
        <v>6784.7605221405493</v>
      </c>
      <c r="E34" s="674">
        <f t="shared" si="0"/>
        <v>3241.4596997158505</v>
      </c>
      <c r="F34" s="118">
        <f t="shared" si="1"/>
        <v>47.77559486643738</v>
      </c>
      <c r="G34" s="68"/>
    </row>
    <row r="35" spans="2:7" ht="18.649999999999999" customHeight="1" x14ac:dyDescent="0.7">
      <c r="B35" s="125" t="s">
        <v>210</v>
      </c>
      <c r="C35" s="119">
        <v>72204.2892345</v>
      </c>
      <c r="D35" s="674">
        <v>70240.249997669991</v>
      </c>
      <c r="E35" s="674">
        <f t="shared" si="0"/>
        <v>1964.039236830009</v>
      </c>
      <c r="F35" s="118">
        <f t="shared" si="1"/>
        <v>2.7961734716137259</v>
      </c>
      <c r="G35" s="68"/>
    </row>
    <row r="36" spans="2:7" ht="18.649999999999999" customHeight="1" x14ac:dyDescent="0.7">
      <c r="B36" s="125" t="s">
        <v>211</v>
      </c>
      <c r="C36" s="119">
        <v>4278.7639662300007</v>
      </c>
      <c r="D36" s="674">
        <v>4472.4390073800005</v>
      </c>
      <c r="E36" s="664">
        <f t="shared" si="0"/>
        <v>-193.67504114999974</v>
      </c>
      <c r="F36" s="118">
        <f t="shared" si="1"/>
        <v>-4.3304121270388549</v>
      </c>
      <c r="G36" s="68"/>
    </row>
    <row r="37" spans="2:7" ht="18.649999999999999" customHeight="1" x14ac:dyDescent="0.7">
      <c r="B37" s="125" t="s">
        <v>212</v>
      </c>
      <c r="C37" s="119">
        <v>9995.8455371390173</v>
      </c>
      <c r="D37" s="674">
        <v>10130.178638809095</v>
      </c>
      <c r="E37" s="664">
        <f t="shared" si="0"/>
        <v>-134.33310167007767</v>
      </c>
      <c r="F37" s="118">
        <f t="shared" si="1"/>
        <v>-1.3260684382745482</v>
      </c>
      <c r="G37" s="68"/>
    </row>
    <row r="38" spans="2:7" ht="18.649999999999999" customHeight="1" x14ac:dyDescent="0.7">
      <c r="B38" s="491" t="s">
        <v>84</v>
      </c>
      <c r="C38" s="247">
        <v>34281.099676885104</v>
      </c>
      <c r="D38" s="676">
        <v>36339.317044512005</v>
      </c>
      <c r="E38" s="676">
        <f t="shared" si="0"/>
        <v>-2058.2173676269013</v>
      </c>
      <c r="F38" s="497">
        <f t="shared" si="1"/>
        <v>-5.6638856616534436</v>
      </c>
      <c r="G38" s="68"/>
    </row>
    <row r="39" spans="2:7" ht="18.649999999999999" customHeight="1" x14ac:dyDescent="0.7">
      <c r="B39" s="494" t="s">
        <v>213</v>
      </c>
      <c r="C39" s="492">
        <v>35796.768854849004</v>
      </c>
      <c r="D39" s="677">
        <v>38206.138815600098</v>
      </c>
      <c r="E39" s="664">
        <f t="shared" si="0"/>
        <v>-2409.3699607510935</v>
      </c>
      <c r="F39" s="118">
        <f t="shared" si="1"/>
        <v>-6.3062377812628219</v>
      </c>
      <c r="G39" s="68"/>
    </row>
    <row r="40" spans="2:7" ht="18.649999999999999" customHeight="1" x14ac:dyDescent="0.7">
      <c r="B40" s="125" t="s">
        <v>214</v>
      </c>
      <c r="C40" s="119">
        <v>33.711717327888195</v>
      </c>
      <c r="D40" s="674">
        <v>32.415092559166503</v>
      </c>
      <c r="E40" s="674">
        <f t="shared" si="0"/>
        <v>1.2966247687216921</v>
      </c>
      <c r="F40" s="118">
        <f t="shared" si="1"/>
        <v>4.000064989340979</v>
      </c>
      <c r="G40" s="68"/>
    </row>
    <row r="41" spans="2:7" ht="18.649999999999999" customHeight="1" x14ac:dyDescent="0.7">
      <c r="B41" s="125" t="s">
        <v>215</v>
      </c>
      <c r="C41" s="106">
        <v>-1549.38089529173</v>
      </c>
      <c r="D41" s="664">
        <v>-1899.23686364728</v>
      </c>
      <c r="E41" s="664">
        <f t="shared" si="0"/>
        <v>349.85596835554998</v>
      </c>
      <c r="F41" s="118">
        <f t="shared" si="1"/>
        <v>-18.420870774574649</v>
      </c>
      <c r="G41" s="68"/>
    </row>
    <row r="42" spans="2:7" ht="18.649999999999999" customHeight="1" x14ac:dyDescent="0.7">
      <c r="B42" s="490" t="s">
        <v>216</v>
      </c>
      <c r="C42" s="248">
        <v>613457.09993766295</v>
      </c>
      <c r="D42" s="248">
        <v>607167.44783471804</v>
      </c>
      <c r="E42" s="248">
        <f t="shared" si="0"/>
        <v>6289.6521029449068</v>
      </c>
      <c r="F42" s="496">
        <f t="shared" si="1"/>
        <v>1.0359007429293319</v>
      </c>
      <c r="G42" s="68"/>
    </row>
    <row r="43" spans="2:7" ht="31" x14ac:dyDescent="0.7">
      <c r="B43" s="25"/>
      <c r="C43" s="25"/>
      <c r="D43" s="25"/>
      <c r="E43" s="25"/>
      <c r="F43" s="25"/>
      <c r="G43" s="68"/>
    </row>
    <row r="44" spans="2:7" ht="17.5" customHeight="1" x14ac:dyDescent="0.7">
      <c r="B44" s="1044" t="s">
        <v>380</v>
      </c>
      <c r="C44" s="1044"/>
      <c r="D44" s="1044"/>
      <c r="E44" s="1044"/>
      <c r="F44" s="1044"/>
      <c r="G44" s="68"/>
    </row>
  </sheetData>
  <mergeCells count="5">
    <mergeCell ref="F5:F6"/>
    <mergeCell ref="B44:F44"/>
    <mergeCell ref="C5:C6"/>
    <mergeCell ref="D5:D6"/>
    <mergeCell ref="E5:E6"/>
  </mergeCells>
  <phoneticPr fontId="96" type="noConversion"/>
  <conditionalFormatting sqref="F3:F4">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C1285-BE4B-4CD8-B9F1-79D89B1BA5A9}">
  <sheetPr>
    <tabColor theme="4" tint="0.79998168889431442"/>
  </sheetPr>
  <dimension ref="B1:J11"/>
  <sheetViews>
    <sheetView showGridLines="0" zoomScaleNormal="100" workbookViewId="0"/>
  </sheetViews>
  <sheetFormatPr baseColWidth="10" defaultRowHeight="12.5" x14ac:dyDescent="0.25"/>
  <cols>
    <col min="1" max="1" customWidth="true" style="15" width="2.54296875" collapsed="false"/>
    <col min="2" max="2" customWidth="true" style="15" width="70.54296875" collapsed="false"/>
    <col min="3" max="16384" style="15" width="10.90625" collapsed="false"/>
  </cols>
  <sheetData>
    <row r="1" spans="2:10" s="6" customFormat="1" ht="49.5" customHeight="1" x14ac:dyDescent="0.55000000000000004">
      <c r="C1" s="153"/>
      <c r="D1" s="153"/>
      <c r="E1" s="153"/>
      <c r="F1" s="153"/>
      <c r="G1" s="153" t="s">
        <v>5</v>
      </c>
      <c r="H1" s="153"/>
      <c r="I1" s="153"/>
      <c r="J1" s="153"/>
    </row>
    <row r="2" spans="2:10" s="68" customFormat="1" ht="56.25" customHeight="1" x14ac:dyDescent="0.7">
      <c r="B2" s="1013" t="s">
        <v>358</v>
      </c>
      <c r="C2" s="1013"/>
      <c r="D2" s="1013"/>
      <c r="E2" s="1013"/>
      <c r="F2" s="1013"/>
      <c r="G2" s="1013"/>
      <c r="H2" s="1013"/>
      <c r="I2" s="1013"/>
      <c r="J2" s="1013"/>
    </row>
    <row r="3" spans="2:10" s="1" customFormat="1" ht="3" customHeight="1" x14ac:dyDescent="0.4">
      <c r="B3" s="410"/>
      <c r="C3" s="410"/>
      <c r="D3" s="410"/>
      <c r="E3" s="410"/>
      <c r="F3" s="410"/>
      <c r="G3" s="410"/>
      <c r="H3" s="410"/>
      <c r="I3" s="410"/>
      <c r="J3" s="410"/>
    </row>
    <row r="4" spans="2:10" s="1" customFormat="1" ht="15.5" customHeight="1" x14ac:dyDescent="0.35"/>
    <row r="5" spans="2:10" ht="56.5" customHeight="1" x14ac:dyDescent="0.25">
      <c r="B5" s="1012" t="s">
        <v>359</v>
      </c>
      <c r="C5" s="1012"/>
      <c r="D5" s="1012"/>
      <c r="E5" s="1012"/>
      <c r="F5" s="1012"/>
      <c r="G5" s="1012"/>
      <c r="H5" s="1012"/>
      <c r="I5" s="1012"/>
      <c r="J5" s="1012"/>
    </row>
    <row r="6" spans="2:10" ht="87" customHeight="1" x14ac:dyDescent="0.25">
      <c r="B6" s="1012" t="s">
        <v>360</v>
      </c>
      <c r="C6" s="1012"/>
      <c r="D6" s="1012"/>
      <c r="E6" s="1012"/>
      <c r="F6" s="1012"/>
      <c r="G6" s="1012"/>
      <c r="H6" s="1012"/>
      <c r="I6" s="1012"/>
      <c r="J6" s="1012"/>
    </row>
    <row r="7" spans="2:10" ht="55.5" customHeight="1" x14ac:dyDescent="0.25">
      <c r="B7" s="1012" t="s">
        <v>361</v>
      </c>
      <c r="C7" s="1012"/>
      <c r="D7" s="1012"/>
      <c r="E7" s="1012"/>
      <c r="F7" s="1012"/>
      <c r="G7" s="1012"/>
      <c r="H7" s="1012"/>
      <c r="I7" s="1012"/>
      <c r="J7" s="1012"/>
    </row>
    <row r="8" spans="2:10" ht="77.5" customHeight="1" x14ac:dyDescent="0.25">
      <c r="B8" s="1012" t="s">
        <v>362</v>
      </c>
      <c r="C8" s="1012"/>
      <c r="D8" s="1012"/>
      <c r="E8" s="1012"/>
      <c r="F8" s="1012"/>
      <c r="G8" s="1012"/>
      <c r="H8" s="1012"/>
      <c r="I8" s="1012"/>
      <c r="J8" s="1012"/>
    </row>
    <row r="9" spans="2:10" ht="97.5" customHeight="1" x14ac:dyDescent="0.25">
      <c r="B9" s="1012" t="s">
        <v>363</v>
      </c>
      <c r="C9" s="1012"/>
      <c r="D9" s="1012"/>
      <c r="E9" s="1012"/>
      <c r="F9" s="1012"/>
      <c r="G9" s="1012"/>
      <c r="H9" s="1012"/>
      <c r="I9" s="1012"/>
      <c r="J9" s="1012"/>
    </row>
    <row r="10" spans="2:10" ht="42.5" customHeight="1" x14ac:dyDescent="0.25">
      <c r="B10" s="1012" t="s">
        <v>364</v>
      </c>
      <c r="C10" s="1012"/>
      <c r="D10" s="1012"/>
      <c r="E10" s="1012"/>
      <c r="F10" s="1012"/>
      <c r="G10" s="1012"/>
      <c r="H10" s="1012"/>
      <c r="I10" s="1012"/>
      <c r="J10" s="1012"/>
    </row>
    <row r="11" spans="2:10" ht="41.5" customHeight="1" x14ac:dyDescent="0.25">
      <c r="B11" s="1012" t="s">
        <v>365</v>
      </c>
      <c r="C11" s="1012"/>
      <c r="D11" s="1012"/>
      <c r="E11" s="1012"/>
      <c r="F11" s="1012"/>
      <c r="G11" s="1012"/>
      <c r="H11" s="1012"/>
      <c r="I11" s="1012"/>
      <c r="J11" s="1012"/>
    </row>
  </sheetData>
  <mergeCells count="8">
    <mergeCell ref="B10:J10"/>
    <mergeCell ref="B11:J11"/>
    <mergeCell ref="B2:J2"/>
    <mergeCell ref="B5:J5"/>
    <mergeCell ref="B6:J6"/>
    <mergeCell ref="B7:J7"/>
    <mergeCell ref="B8:J8"/>
    <mergeCell ref="B9:J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B7DEE8"/>
    <pageSetUpPr fitToPage="1"/>
  </sheetPr>
  <dimension ref="A1:L21"/>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5" width="115.54296875" collapsed="false"/>
    <col min="3" max="6" customWidth="true" style="5" width="17.54296875" collapsed="false"/>
    <col min="7" max="16384" style="5" width="11.453125" collapsed="false"/>
  </cols>
  <sheetData>
    <row r="1" spans="1:9" s="6" customFormat="1" ht="49.5" customHeight="1" x14ac:dyDescent="0.55000000000000004">
      <c r="C1" s="153"/>
      <c r="D1" s="153"/>
      <c r="E1" s="153"/>
      <c r="F1" s="153"/>
      <c r="G1" s="153"/>
      <c r="H1" s="153"/>
      <c r="I1" s="153"/>
    </row>
    <row r="2" spans="1:9" s="68" customFormat="1" ht="56.15" customHeight="1" x14ac:dyDescent="0.7">
      <c r="B2" s="408" t="s">
        <v>220</v>
      </c>
    </row>
    <row r="3" spans="1:9" ht="14.5" customHeight="1" x14ac:dyDescent="0.35">
      <c r="A3" s="1"/>
      <c r="B3" s="678"/>
      <c r="C3" s="679"/>
      <c r="D3" s="679"/>
    </row>
    <row r="4" spans="1:9" ht="3" customHeight="1" x14ac:dyDescent="0.35">
      <c r="B4" s="224"/>
      <c r="C4" s="224"/>
      <c r="D4" s="224"/>
      <c r="E4" s="224"/>
      <c r="F4" s="224"/>
      <c r="G4" s="15"/>
      <c r="H4" s="15"/>
      <c r="I4" s="15"/>
    </row>
    <row r="5" spans="1:9" ht="18" customHeight="1" x14ac:dyDescent="0.45">
      <c r="B5" s="42"/>
      <c r="C5" s="1045" t="s">
        <v>219</v>
      </c>
      <c r="D5" s="1045" t="s">
        <v>218</v>
      </c>
      <c r="E5" s="1021" t="s">
        <v>94</v>
      </c>
      <c r="F5" s="1021" t="s">
        <v>217</v>
      </c>
      <c r="G5" s="15"/>
      <c r="H5" s="15"/>
      <c r="I5" s="15"/>
    </row>
    <row r="6" spans="1:9" ht="18" customHeight="1" thickBot="1" x14ac:dyDescent="0.5">
      <c r="B6" s="197" t="s">
        <v>26</v>
      </c>
      <c r="C6" s="1046"/>
      <c r="D6" s="1046"/>
      <c r="E6" s="1022"/>
      <c r="F6" s="1022"/>
      <c r="G6" s="15"/>
      <c r="H6" s="15"/>
      <c r="I6" s="15"/>
    </row>
    <row r="7" spans="1:9" ht="18.649999999999999" customHeight="1" x14ac:dyDescent="0.45">
      <c r="B7" s="210" t="s">
        <v>221</v>
      </c>
      <c r="C7" s="430">
        <v>174879.50011575001</v>
      </c>
      <c r="D7" s="680">
        <v>175807.17945628002</v>
      </c>
      <c r="E7" s="680">
        <f>+C7-D7</f>
        <v>-927.67934053001227</v>
      </c>
      <c r="F7" s="681">
        <f>+((C7-D7)/D7)*100</f>
        <v>-0.5276686329870327</v>
      </c>
      <c r="G7" s="15"/>
      <c r="H7" s="15"/>
      <c r="I7" s="15"/>
    </row>
    <row r="8" spans="1:9" ht="18.649999999999999" customHeight="1" x14ac:dyDescent="0.45">
      <c r="B8" s="167" t="s">
        <v>222</v>
      </c>
      <c r="C8" s="431">
        <v>132518.52820756997</v>
      </c>
      <c r="D8" s="682">
        <v>133269.52406988002</v>
      </c>
      <c r="E8" s="682">
        <f t="shared" ref="E8:E18" si="0">+C8-D8</f>
        <v>-750.99586231005378</v>
      </c>
      <c r="F8" s="683">
        <f t="shared" ref="F8:F18" si="1">+((C8-D8)/D8)*100</f>
        <v>-0.56351657856620563</v>
      </c>
      <c r="G8" s="15"/>
      <c r="H8" s="15"/>
      <c r="I8" s="15"/>
    </row>
    <row r="9" spans="1:9" ht="18.649999999999999" customHeight="1" x14ac:dyDescent="0.45">
      <c r="B9" s="40" t="s">
        <v>168</v>
      </c>
      <c r="C9" s="432">
        <v>42360.971908180043</v>
      </c>
      <c r="D9" s="684">
        <v>42537.655386400002</v>
      </c>
      <c r="E9" s="684">
        <f t="shared" si="0"/>
        <v>-176.68347821995849</v>
      </c>
      <c r="F9" s="685">
        <f t="shared" si="1"/>
        <v>-0.41535782030066271</v>
      </c>
      <c r="G9" s="15"/>
      <c r="H9" s="15"/>
      <c r="I9" s="15"/>
    </row>
    <row r="10" spans="1:9" ht="18.649999999999999" customHeight="1" x14ac:dyDescent="0.45">
      <c r="B10" s="297" t="s">
        <v>223</v>
      </c>
      <c r="C10" s="433">
        <v>20308.894313000001</v>
      </c>
      <c r="D10" s="686">
        <v>19911.368783000002</v>
      </c>
      <c r="E10" s="686">
        <f t="shared" si="0"/>
        <v>397.52552999999898</v>
      </c>
      <c r="F10" s="687">
        <f t="shared" si="1"/>
        <v>1.9964751511176857</v>
      </c>
      <c r="G10" s="15"/>
      <c r="H10" s="15"/>
      <c r="I10" s="15"/>
    </row>
    <row r="11" spans="1:9" ht="18.649999999999999" customHeight="1" x14ac:dyDescent="0.45">
      <c r="B11" s="214" t="s">
        <v>224</v>
      </c>
      <c r="C11" s="434">
        <v>161779.27914065879</v>
      </c>
      <c r="D11" s="688">
        <v>160017.73913343667</v>
      </c>
      <c r="E11" s="688">
        <f t="shared" si="0"/>
        <v>1761.5400072221237</v>
      </c>
      <c r="F11" s="689">
        <f t="shared" si="1"/>
        <v>1.1008404547905772</v>
      </c>
      <c r="G11" s="15"/>
      <c r="H11" s="15"/>
      <c r="I11" s="15"/>
    </row>
    <row r="12" spans="1:9" ht="18.649999999999999" customHeight="1" x14ac:dyDescent="0.45">
      <c r="B12" s="288" t="s">
        <v>225</v>
      </c>
      <c r="C12" s="435">
        <v>18096.600306110002</v>
      </c>
      <c r="D12" s="690">
        <v>18273.208565239998</v>
      </c>
      <c r="E12" s="690">
        <f t="shared" si="0"/>
        <v>-176.60825912999644</v>
      </c>
      <c r="F12" s="691">
        <f t="shared" si="1"/>
        <v>-0.96648740422055646</v>
      </c>
      <c r="G12" s="15"/>
      <c r="H12" s="15"/>
      <c r="I12" s="15"/>
    </row>
    <row r="13" spans="1:9" ht="18.649999999999999" customHeight="1" x14ac:dyDescent="0.45">
      <c r="B13" s="298" t="s">
        <v>62</v>
      </c>
      <c r="C13" s="249">
        <v>354755.37956251879</v>
      </c>
      <c r="D13" s="249">
        <v>354098.12715495669</v>
      </c>
      <c r="E13" s="249">
        <f t="shared" si="0"/>
        <v>657.25240756210405</v>
      </c>
      <c r="F13" s="250">
        <f t="shared" si="1"/>
        <v>0.18561307082951167</v>
      </c>
      <c r="G13" s="15"/>
      <c r="H13" s="15"/>
      <c r="I13" s="15"/>
    </row>
    <row r="14" spans="1:9" ht="18.649999999999999" customHeight="1" x14ac:dyDescent="0.45">
      <c r="B14" s="198" t="s">
        <v>226</v>
      </c>
      <c r="C14" s="692"/>
      <c r="D14" s="692"/>
      <c r="E14" s="692"/>
      <c r="F14" s="693"/>
      <c r="G14" s="15"/>
      <c r="H14" s="15"/>
      <c r="I14" s="15"/>
    </row>
    <row r="15" spans="1:9" ht="18.649999999999999" customHeight="1" x14ac:dyDescent="0.45">
      <c r="B15" s="297" t="s">
        <v>227</v>
      </c>
      <c r="C15" s="694">
        <v>344438.46957941877</v>
      </c>
      <c r="D15" s="695">
        <v>344051.86044003669</v>
      </c>
      <c r="E15" s="686">
        <f t="shared" si="0"/>
        <v>386.6091393820825</v>
      </c>
      <c r="F15" s="687">
        <f t="shared" si="1"/>
        <v>0.11236943723763497</v>
      </c>
      <c r="G15" s="15"/>
      <c r="H15" s="15"/>
      <c r="I15" s="15"/>
    </row>
    <row r="16" spans="1:9" ht="18.649999999999999" customHeight="1" x14ac:dyDescent="0.45">
      <c r="B16" s="167" t="s">
        <v>65</v>
      </c>
      <c r="C16" s="431">
        <v>-7383.9605969000258</v>
      </c>
      <c r="D16" s="682">
        <v>-7339.2619973500259</v>
      </c>
      <c r="E16" s="682">
        <f t="shared" si="0"/>
        <v>-44.698599549999926</v>
      </c>
      <c r="F16" s="683">
        <f t="shared" si="1"/>
        <v>0.60903398142945664</v>
      </c>
      <c r="G16" s="15"/>
      <c r="H16" s="15"/>
      <c r="I16" s="15"/>
    </row>
    <row r="17" spans="1:12" ht="18.649999999999999" customHeight="1" x14ac:dyDescent="0.45">
      <c r="B17" s="298" t="s">
        <v>228</v>
      </c>
      <c r="C17" s="249">
        <v>347371.41896561877</v>
      </c>
      <c r="D17" s="249">
        <v>346758.86515760666</v>
      </c>
      <c r="E17" s="249">
        <f t="shared" si="0"/>
        <v>612.55380801210413</v>
      </c>
      <c r="F17" s="250">
        <f t="shared" si="1"/>
        <v>0.17665123218513534</v>
      </c>
      <c r="G17" s="15"/>
      <c r="H17" s="15"/>
      <c r="I17" s="15"/>
    </row>
    <row r="18" spans="1:12" ht="18.649999999999999" customHeight="1" x14ac:dyDescent="0.45">
      <c r="B18" s="167" t="s">
        <v>229</v>
      </c>
      <c r="C18" s="431">
        <v>29455.418635400012</v>
      </c>
      <c r="D18" s="682">
        <v>29909.655663109967</v>
      </c>
      <c r="E18" s="682">
        <f t="shared" si="0"/>
        <v>-454.23702770995442</v>
      </c>
      <c r="F18" s="683">
        <f t="shared" si="1"/>
        <v>-1.5186969479899504</v>
      </c>
      <c r="G18" s="15"/>
      <c r="H18" s="15"/>
      <c r="I18" s="15"/>
    </row>
    <row r="19" spans="1:12" s="670" customFormat="1" ht="3" customHeight="1" x14ac:dyDescent="0.25">
      <c r="A19" s="15"/>
      <c r="B19" s="224"/>
      <c r="C19" s="224"/>
      <c r="D19" s="224"/>
      <c r="E19" s="224"/>
      <c r="F19" s="224"/>
      <c r="G19" s="17"/>
      <c r="H19" s="17"/>
      <c r="I19" s="17"/>
      <c r="J19" s="17"/>
      <c r="K19" s="15"/>
      <c r="L19" s="15"/>
    </row>
    <row r="20" spans="1:12" x14ac:dyDescent="0.35">
      <c r="B20" s="15"/>
      <c r="C20" s="15"/>
      <c r="D20" s="15"/>
      <c r="E20" s="15"/>
      <c r="F20" s="15"/>
      <c r="G20" s="15"/>
      <c r="H20" s="15"/>
      <c r="I20" s="15"/>
    </row>
    <row r="21" spans="1:12" x14ac:dyDescent="0.35">
      <c r="B21" s="1047"/>
      <c r="C21" s="1048"/>
      <c r="D21" s="1048"/>
      <c r="E21" s="1048"/>
      <c r="F21" s="1048"/>
      <c r="G21" s="15"/>
      <c r="H21" s="15"/>
      <c r="I21" s="15"/>
    </row>
  </sheetData>
  <mergeCells count="5">
    <mergeCell ref="B21:F21"/>
    <mergeCell ref="C5:C6"/>
    <mergeCell ref="D5:D6"/>
    <mergeCell ref="E5:E6"/>
    <mergeCell ref="F5:F6"/>
  </mergeCells>
  <phoneticPr fontId="96" type="noConversion"/>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B7DEE8"/>
    <outlinePr summaryBelow="0"/>
    <pageSetUpPr fitToPage="1"/>
  </sheetPr>
  <dimension ref="A1:R22"/>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115.54296875" collapsed="false"/>
    <col min="3" max="6" customWidth="true" style="696" width="17.54296875" collapsed="false"/>
    <col min="7" max="8" customWidth="true" style="642" width="16.54296875" collapsed="false"/>
    <col min="9" max="9" style="642" width="11.453125" collapsed="false"/>
    <col min="10" max="10" customWidth="true" style="642" width="1.0" collapsed="false"/>
    <col min="11" max="14" style="642" width="11.453125" collapsed="false"/>
    <col min="15" max="15" customWidth="true" style="642" width="1.453125" collapsed="false"/>
    <col min="16" max="19" style="642" width="11.453125" collapsed="false"/>
    <col min="20" max="20" customWidth="true" style="642" width="1.1796875" collapsed="false"/>
    <col min="21" max="16384" style="642" width="11.453125" collapsed="false"/>
  </cols>
  <sheetData>
    <row r="1" spans="1:18" s="6" customFormat="1" ht="49.5" customHeight="1" x14ac:dyDescent="0.55000000000000004">
      <c r="C1" s="153"/>
      <c r="D1" s="153"/>
      <c r="E1" s="153"/>
      <c r="F1" s="153"/>
      <c r="G1" s="153"/>
      <c r="H1" s="153"/>
      <c r="I1" s="153"/>
    </row>
    <row r="2" spans="1:18" s="68" customFormat="1" ht="56.15" customHeight="1" x14ac:dyDescent="0.7">
      <c r="B2" s="408" t="s">
        <v>342</v>
      </c>
    </row>
    <row r="3" spans="1:18" ht="14.5" customHeight="1" x14ac:dyDescent="0.35">
      <c r="A3" s="1"/>
      <c r="B3" s="910"/>
    </row>
    <row r="4" spans="1:18" ht="3" customHeight="1" x14ac:dyDescent="0.35">
      <c r="B4" s="224"/>
      <c r="C4" s="251"/>
      <c r="D4" s="251"/>
      <c r="E4" s="251"/>
      <c r="F4" s="251"/>
      <c r="G4" s="15"/>
      <c r="H4" s="15"/>
      <c r="I4" s="15"/>
      <c r="J4" s="15"/>
      <c r="K4" s="15"/>
      <c r="L4" s="15"/>
      <c r="M4" s="15"/>
      <c r="N4" s="15"/>
      <c r="O4" s="15"/>
      <c r="P4" s="15"/>
      <c r="Q4" s="15"/>
      <c r="R4" s="15"/>
    </row>
    <row r="5" spans="1:18" ht="18" customHeight="1" x14ac:dyDescent="0.45">
      <c r="B5" s="42"/>
      <c r="C5" s="1045" t="s">
        <v>219</v>
      </c>
      <c r="D5" s="1045" t="s">
        <v>218</v>
      </c>
      <c r="E5" s="1021" t="s">
        <v>94</v>
      </c>
      <c r="F5" s="1021" t="s">
        <v>217</v>
      </c>
      <c r="G5" s="15"/>
      <c r="H5" s="15"/>
      <c r="I5" s="15"/>
      <c r="J5" s="15"/>
      <c r="K5" s="15"/>
      <c r="L5" s="15"/>
      <c r="M5" s="15"/>
      <c r="N5" s="15"/>
      <c r="O5" s="15"/>
      <c r="P5" s="15"/>
      <c r="Q5" s="15"/>
      <c r="R5" s="15"/>
    </row>
    <row r="6" spans="1:18" ht="18" customHeight="1" thickBot="1" x14ac:dyDescent="0.5">
      <c r="B6" s="197" t="s">
        <v>26</v>
      </c>
      <c r="C6" s="1046"/>
      <c r="D6" s="1046"/>
      <c r="E6" s="1022"/>
      <c r="F6" s="1022"/>
      <c r="G6" s="15"/>
      <c r="H6" s="15"/>
      <c r="I6" s="15"/>
      <c r="J6" s="15"/>
      <c r="K6" s="15"/>
      <c r="L6" s="15"/>
      <c r="M6" s="15"/>
      <c r="N6" s="15"/>
      <c r="O6" s="15"/>
      <c r="P6" s="15"/>
      <c r="Q6" s="15"/>
      <c r="R6" s="15"/>
    </row>
    <row r="7" spans="1:18" ht="18.649999999999999" customHeight="1" x14ac:dyDescent="0.35">
      <c r="B7" s="275" t="s">
        <v>230</v>
      </c>
      <c r="C7" s="436">
        <v>382988.96323477989</v>
      </c>
      <c r="D7" s="66">
        <v>385506.73937712988</v>
      </c>
      <c r="E7" s="66">
        <f>+C7-D7</f>
        <v>-2517.7761423499906</v>
      </c>
      <c r="F7" s="117">
        <f>+((C7-D7)/D7)*100</f>
        <v>-0.65310820413101112</v>
      </c>
      <c r="G7" s="15"/>
      <c r="H7" s="15"/>
      <c r="I7" s="15"/>
      <c r="J7" s="15"/>
      <c r="K7" s="15"/>
      <c r="L7" s="15"/>
      <c r="M7" s="15"/>
      <c r="N7" s="15"/>
      <c r="O7" s="15"/>
      <c r="P7" s="15"/>
      <c r="Q7" s="15"/>
      <c r="R7" s="15"/>
    </row>
    <row r="8" spans="1:18" ht="18.649999999999999" customHeight="1" x14ac:dyDescent="0.35">
      <c r="B8" s="279" t="s">
        <v>231</v>
      </c>
      <c r="C8" s="437">
        <v>325308.8231021699</v>
      </c>
      <c r="D8" s="52">
        <v>330799.07385515992</v>
      </c>
      <c r="E8" s="52">
        <f t="shared" ref="E8:E18" si="0">+C8-D8</f>
        <v>-5490.2507529900176</v>
      </c>
      <c r="F8" s="118">
        <f t="shared" ref="F8:F18" si="1">+((C8-D8)/D8)*100</f>
        <v>-1.6596935079068325</v>
      </c>
      <c r="G8" s="15"/>
      <c r="H8" s="15"/>
      <c r="I8" s="15"/>
      <c r="J8" s="15"/>
      <c r="K8" s="15"/>
      <c r="L8" s="15"/>
      <c r="M8" s="15"/>
      <c r="N8" s="15"/>
      <c r="O8" s="15"/>
      <c r="P8" s="15"/>
      <c r="Q8" s="15"/>
      <c r="R8" s="15"/>
    </row>
    <row r="9" spans="1:18" ht="18.649999999999999" customHeight="1" x14ac:dyDescent="0.35">
      <c r="B9" s="279" t="s">
        <v>232</v>
      </c>
      <c r="C9" s="437">
        <v>57680.140132610002</v>
      </c>
      <c r="D9" s="52">
        <v>54707.66552196999</v>
      </c>
      <c r="E9" s="52">
        <f t="shared" si="0"/>
        <v>2972.4746106400125</v>
      </c>
      <c r="F9" s="118">
        <f t="shared" si="1"/>
        <v>5.4333786358445506</v>
      </c>
      <c r="G9" s="15"/>
      <c r="H9" s="15"/>
      <c r="I9" s="15"/>
      <c r="J9" s="15"/>
      <c r="K9" s="15"/>
      <c r="L9" s="15"/>
      <c r="M9" s="15"/>
      <c r="N9" s="15"/>
      <c r="O9" s="15"/>
      <c r="P9" s="15"/>
      <c r="Q9" s="15"/>
      <c r="R9" s="15"/>
    </row>
    <row r="10" spans="1:18" ht="18.649999999999999" customHeight="1" x14ac:dyDescent="0.35">
      <c r="B10" s="152" t="s">
        <v>233</v>
      </c>
      <c r="C10" s="437">
        <v>76997.433615481437</v>
      </c>
      <c r="D10" s="52">
        <v>74538.494309577145</v>
      </c>
      <c r="E10" s="52">
        <f t="shared" si="0"/>
        <v>2458.9393059042923</v>
      </c>
      <c r="F10" s="118">
        <f t="shared" si="1"/>
        <v>3.2988851313412608</v>
      </c>
      <c r="G10" s="15"/>
      <c r="H10" s="15"/>
      <c r="I10" s="15"/>
      <c r="J10" s="15"/>
      <c r="K10" s="15"/>
      <c r="L10" s="15"/>
      <c r="M10" s="15"/>
      <c r="N10" s="15"/>
      <c r="O10" s="15"/>
      <c r="P10" s="15"/>
      <c r="Q10" s="15"/>
      <c r="R10" s="15"/>
    </row>
    <row r="11" spans="1:18" ht="18.649999999999999" customHeight="1" x14ac:dyDescent="0.35">
      <c r="B11" s="279" t="s">
        <v>234</v>
      </c>
      <c r="C11" s="526">
        <v>21280.093738939999</v>
      </c>
      <c r="D11" s="527">
        <v>19979.71842995</v>
      </c>
      <c r="E11" s="527">
        <f t="shared" si="0"/>
        <v>1300.3753089899983</v>
      </c>
      <c r="F11" s="528">
        <f t="shared" si="1"/>
        <v>6.5084766512060019</v>
      </c>
      <c r="G11" s="15"/>
      <c r="H11" s="15"/>
      <c r="I11" s="15"/>
      <c r="J11" s="15"/>
      <c r="K11" s="15"/>
      <c r="L11" s="15"/>
      <c r="M11" s="15"/>
      <c r="N11" s="15"/>
      <c r="O11" s="15"/>
      <c r="P11" s="15"/>
      <c r="Q11" s="15"/>
      <c r="R11" s="15"/>
    </row>
    <row r="12" spans="1:18" ht="18.649999999999999" customHeight="1" x14ac:dyDescent="0.35">
      <c r="B12" s="127" t="s">
        <v>235</v>
      </c>
      <c r="C12" s="438">
        <v>3519.0303939599999</v>
      </c>
      <c r="D12" s="104">
        <v>3277.8514004099998</v>
      </c>
      <c r="E12" s="104">
        <f t="shared" si="0"/>
        <v>241.17899355000009</v>
      </c>
      <c r="F12" s="115">
        <f t="shared" si="1"/>
        <v>7.3578379276080961</v>
      </c>
      <c r="G12" s="15"/>
      <c r="H12" s="15"/>
      <c r="I12" s="15"/>
      <c r="J12" s="15"/>
      <c r="K12" s="15"/>
      <c r="L12" s="15"/>
      <c r="M12" s="15"/>
      <c r="N12" s="15"/>
      <c r="O12" s="15"/>
      <c r="P12" s="15"/>
      <c r="Q12" s="15"/>
      <c r="R12" s="15"/>
    </row>
    <row r="13" spans="1:18" ht="18.649999999999999" customHeight="1" x14ac:dyDescent="0.35">
      <c r="B13" s="276" t="s">
        <v>236</v>
      </c>
      <c r="C13" s="439">
        <v>463505.42724422133</v>
      </c>
      <c r="D13" s="245">
        <v>463323.08508711704</v>
      </c>
      <c r="E13" s="245">
        <f t="shared" si="0"/>
        <v>182.34215710428543</v>
      </c>
      <c r="F13" s="246">
        <f t="shared" si="1"/>
        <v>3.935529287732345E-2</v>
      </c>
      <c r="G13" s="15"/>
      <c r="H13" s="15"/>
      <c r="I13" s="15"/>
      <c r="J13" s="15"/>
      <c r="K13" s="15"/>
      <c r="L13" s="15"/>
      <c r="M13" s="15"/>
      <c r="N13" s="15"/>
      <c r="O13" s="15"/>
      <c r="P13" s="15"/>
      <c r="Q13" s="15"/>
      <c r="R13" s="15"/>
    </row>
    <row r="14" spans="1:18" ht="18.649999999999999" customHeight="1" x14ac:dyDescent="0.35">
      <c r="B14" s="281" t="s">
        <v>146</v>
      </c>
      <c r="C14" s="440">
        <v>121151.57416755214</v>
      </c>
      <c r="D14" s="51">
        <v>114821.49340928555</v>
      </c>
      <c r="E14" s="51">
        <f t="shared" si="0"/>
        <v>6330.0807582665875</v>
      </c>
      <c r="F14" s="122">
        <f t="shared" si="1"/>
        <v>5.5129754633157182</v>
      </c>
      <c r="G14" s="15"/>
      <c r="H14" s="15"/>
      <c r="I14" s="15"/>
      <c r="J14" s="15"/>
      <c r="K14" s="15"/>
      <c r="L14" s="15"/>
      <c r="M14" s="15"/>
      <c r="N14" s="15"/>
      <c r="O14" s="15"/>
      <c r="P14" s="15"/>
      <c r="Q14" s="15"/>
      <c r="R14" s="15"/>
    </row>
    <row r="15" spans="1:18" ht="18.649999999999999" customHeight="1" x14ac:dyDescent="0.35">
      <c r="B15" s="280" t="s">
        <v>176</v>
      </c>
      <c r="C15" s="438">
        <v>47536.114675510013</v>
      </c>
      <c r="D15" s="104">
        <v>46005.86734913</v>
      </c>
      <c r="E15" s="104">
        <f t="shared" si="0"/>
        <v>1530.247326380013</v>
      </c>
      <c r="F15" s="115">
        <f t="shared" si="1"/>
        <v>3.3262003621565257</v>
      </c>
      <c r="G15" s="15"/>
      <c r="H15" s="15"/>
      <c r="I15" s="15"/>
      <c r="J15" s="15"/>
      <c r="K15" s="15"/>
      <c r="L15" s="15"/>
      <c r="M15" s="15"/>
      <c r="N15" s="15"/>
      <c r="O15" s="15"/>
      <c r="P15" s="15"/>
      <c r="Q15" s="15"/>
      <c r="R15" s="15"/>
    </row>
    <row r="16" spans="1:18" ht="18.649999999999999" customHeight="1" x14ac:dyDescent="0.35">
      <c r="B16" s="276" t="s">
        <v>237</v>
      </c>
      <c r="C16" s="439">
        <v>168687.68884306215</v>
      </c>
      <c r="D16" s="245">
        <v>160827.36075841554</v>
      </c>
      <c r="E16" s="245">
        <f t="shared" si="0"/>
        <v>7860.3280846466077</v>
      </c>
      <c r="F16" s="246">
        <f t="shared" si="1"/>
        <v>4.8874321182537361</v>
      </c>
      <c r="G16" s="15"/>
      <c r="H16" s="15"/>
      <c r="I16" s="15"/>
      <c r="J16" s="15"/>
      <c r="K16" s="15"/>
      <c r="L16" s="15"/>
      <c r="M16" s="15"/>
      <c r="N16" s="15"/>
      <c r="O16" s="15"/>
      <c r="P16" s="15"/>
      <c r="Q16" s="15"/>
      <c r="R16" s="15"/>
    </row>
    <row r="17" spans="1:18" ht="18.649999999999999" customHeight="1" x14ac:dyDescent="0.35">
      <c r="B17" s="276" t="s">
        <v>238</v>
      </c>
      <c r="C17" s="439">
        <v>4296.5938944858281</v>
      </c>
      <c r="D17" s="245">
        <v>6179.2641818187694</v>
      </c>
      <c r="E17" s="245">
        <f t="shared" si="0"/>
        <v>-1882.6702873329414</v>
      </c>
      <c r="F17" s="246">
        <f t="shared" si="1"/>
        <v>-30.467548108273419</v>
      </c>
      <c r="G17" s="15"/>
      <c r="H17" s="15"/>
      <c r="I17" s="15"/>
      <c r="J17" s="15"/>
      <c r="K17" s="15"/>
      <c r="L17" s="15"/>
      <c r="M17" s="15"/>
      <c r="N17" s="15"/>
      <c r="O17" s="15"/>
      <c r="P17" s="15"/>
      <c r="Q17" s="15"/>
      <c r="R17" s="15"/>
    </row>
    <row r="18" spans="1:18" ht="18.649999999999999" customHeight="1" x14ac:dyDescent="0.35">
      <c r="B18" s="277" t="s">
        <v>239</v>
      </c>
      <c r="C18" s="252">
        <v>636489.70998176932</v>
      </c>
      <c r="D18" s="252">
        <v>630329.71002735139</v>
      </c>
      <c r="E18" s="252">
        <f t="shared" si="0"/>
        <v>6159.99995441793</v>
      </c>
      <c r="F18" s="253">
        <f t="shared" si="1"/>
        <v>0.97726631894768756</v>
      </c>
      <c r="G18" s="15"/>
      <c r="H18" s="15"/>
      <c r="I18" s="15"/>
      <c r="J18" s="15"/>
      <c r="K18" s="15"/>
      <c r="L18" s="15"/>
      <c r="M18" s="15"/>
      <c r="N18" s="15"/>
      <c r="O18" s="15"/>
      <c r="P18" s="15"/>
      <c r="Q18" s="15"/>
      <c r="R18" s="15"/>
    </row>
    <row r="19" spans="1:18" ht="18.5" x14ac:dyDescent="0.35">
      <c r="B19" s="152" t="s">
        <v>39</v>
      </c>
      <c r="C19" s="52"/>
      <c r="D19" s="52"/>
      <c r="E19" s="52"/>
      <c r="F19" s="118"/>
      <c r="G19" s="15"/>
      <c r="H19" s="15"/>
      <c r="I19" s="15"/>
      <c r="J19" s="15"/>
      <c r="K19" s="15"/>
      <c r="L19" s="15"/>
      <c r="M19" s="15"/>
      <c r="N19" s="15"/>
      <c r="O19" s="15"/>
      <c r="P19" s="15"/>
      <c r="Q19" s="15"/>
      <c r="R19" s="15"/>
    </row>
    <row r="20" spans="1:18" ht="19.5" customHeight="1" x14ac:dyDescent="0.35">
      <c r="B20" s="697" t="s">
        <v>240</v>
      </c>
      <c r="C20" s="698">
        <v>245990.61548882356</v>
      </c>
      <c r="D20" s="698">
        <v>235702.60762229271</v>
      </c>
      <c r="E20" s="698">
        <f t="shared" ref="E20" si="2">+C20-D20</f>
        <v>10288.007866530854</v>
      </c>
      <c r="F20" s="699">
        <f t="shared" ref="F20" si="3">+((C20-D20)/D20)*100</f>
        <v>4.3648256463149178</v>
      </c>
      <c r="G20" s="15"/>
      <c r="H20" s="15"/>
      <c r="I20" s="15"/>
      <c r="J20" s="15"/>
      <c r="K20" s="15"/>
      <c r="L20" s="15"/>
      <c r="M20" s="15"/>
      <c r="N20" s="15"/>
      <c r="O20" s="15"/>
      <c r="P20" s="15"/>
      <c r="Q20" s="15"/>
      <c r="R20" s="15"/>
    </row>
    <row r="22" spans="1:18" s="1011" customFormat="1" ht="86.5" customHeight="1" x14ac:dyDescent="0.35">
      <c r="A22" s="15"/>
      <c r="B22" s="1049" t="s">
        <v>475</v>
      </c>
      <c r="C22" s="1049"/>
      <c r="D22" s="1049"/>
      <c r="E22" s="1049"/>
      <c r="F22" s="1049"/>
      <c r="G22" s="10"/>
      <c r="H22" s="10"/>
    </row>
  </sheetData>
  <mergeCells count="5">
    <mergeCell ref="B22:F22"/>
    <mergeCell ref="C5:C6"/>
    <mergeCell ref="D5:D6"/>
    <mergeCell ref="E5:E6"/>
    <mergeCell ref="F5:F6"/>
  </mergeCells>
  <phoneticPr fontId="96" type="noConversion"/>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B7DEE8"/>
    <pageSetUpPr fitToPage="1"/>
  </sheetPr>
  <dimension ref="A1:Q57"/>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72.1796875" collapsed="false"/>
    <col min="3" max="4" customWidth="true" style="642" width="17.54296875" collapsed="false"/>
    <col min="5" max="5" customWidth="true" style="642" width="17.54296875" collapsed="true"/>
    <col min="6" max="8" customWidth="true" style="642" width="17.54296875" collapsed="false"/>
    <col min="9" max="9" customWidth="true" style="642" width="11.54296875" collapsed="false"/>
    <col min="10" max="10" customWidth="true" style="642" width="14.7265625" collapsed="false"/>
    <col min="11" max="16384" style="642" width="11.453125" collapsed="false"/>
  </cols>
  <sheetData>
    <row r="1" spans="1:17" s="6" customFormat="1" ht="49.5" customHeight="1" x14ac:dyDescent="0.55000000000000004">
      <c r="C1" s="153"/>
      <c r="D1" s="153"/>
      <c r="E1" s="153"/>
      <c r="F1" s="153"/>
      <c r="G1" s="153" t="s">
        <v>5</v>
      </c>
      <c r="H1" s="153"/>
      <c r="I1" s="153"/>
      <c r="J1" s="153"/>
    </row>
    <row r="2" spans="1:17" s="68" customFormat="1" ht="56.15" customHeight="1" x14ac:dyDescent="0.7">
      <c r="B2" s="408" t="s">
        <v>343</v>
      </c>
    </row>
    <row r="3" spans="1:17" ht="14.5" customHeight="1" x14ac:dyDescent="0.35">
      <c r="A3" s="1"/>
      <c r="B3" s="910"/>
    </row>
    <row r="4" spans="1:17" s="128" customFormat="1" ht="25" customHeight="1" x14ac:dyDescent="0.55000000000000004">
      <c r="A4" s="15"/>
      <c r="B4" s="299" t="s">
        <v>241</v>
      </c>
    </row>
    <row r="5" spans="1:17" ht="7.5" customHeight="1" x14ac:dyDescent="0.35">
      <c r="B5" s="910"/>
    </row>
    <row r="6" spans="1:17" ht="3" customHeight="1" x14ac:dyDescent="0.55000000000000004">
      <c r="B6" s="224"/>
      <c r="C6" s="224"/>
      <c r="D6" s="224"/>
      <c r="E6" s="128"/>
      <c r="F6" s="26"/>
      <c r="G6" s="26"/>
      <c r="H6" s="26"/>
      <c r="I6" s="15"/>
      <c r="J6" s="15"/>
      <c r="K6" s="15"/>
      <c r="L6" s="15"/>
      <c r="M6" s="15"/>
      <c r="N6" s="15"/>
      <c r="O6" s="15"/>
      <c r="P6" s="15"/>
      <c r="Q6" s="15"/>
    </row>
    <row r="7" spans="1:17" ht="18" customHeight="1" x14ac:dyDescent="0.45">
      <c r="B7" s="39"/>
      <c r="C7" s="1045" t="s">
        <v>218</v>
      </c>
      <c r="D7" s="1045" t="s">
        <v>219</v>
      </c>
      <c r="F7" s="15"/>
      <c r="G7" s="15"/>
    </row>
    <row r="8" spans="1:17" ht="18" customHeight="1" thickBot="1" x14ac:dyDescent="0.6">
      <c r="B8" s="197"/>
      <c r="C8" s="1046"/>
      <c r="D8" s="1046"/>
      <c r="E8" s="128"/>
      <c r="F8" s="15"/>
      <c r="G8" s="15"/>
    </row>
    <row r="9" spans="1:17" ht="18.649999999999999" customHeight="1" x14ac:dyDescent="0.35">
      <c r="B9" s="340" t="s">
        <v>221</v>
      </c>
      <c r="C9" s="700">
        <v>3.0763326338359074E-2</v>
      </c>
      <c r="D9" s="338">
        <v>3.1855229267311248E-2</v>
      </c>
      <c r="F9" s="15"/>
      <c r="G9" s="15"/>
    </row>
    <row r="10" spans="1:17" ht="18.649999999999999" customHeight="1" x14ac:dyDescent="0.55000000000000004">
      <c r="B10" s="152" t="s">
        <v>242</v>
      </c>
      <c r="C10" s="701">
        <v>2.6110102743035424E-2</v>
      </c>
      <c r="D10" s="702">
        <v>2.72998532345105E-2</v>
      </c>
      <c r="E10" s="128"/>
      <c r="F10" s="15"/>
      <c r="G10" s="15"/>
    </row>
    <row r="11" spans="1:17" ht="18.649999999999999" customHeight="1" x14ac:dyDescent="0.35">
      <c r="B11" s="152" t="s">
        <v>168</v>
      </c>
      <c r="C11" s="701">
        <v>4.5341771913377439E-2</v>
      </c>
      <c r="D11" s="702">
        <v>4.6105887363808384E-2</v>
      </c>
      <c r="F11" s="15"/>
      <c r="G11" s="15"/>
    </row>
    <row r="12" spans="1:17" ht="18.649999999999999" customHeight="1" x14ac:dyDescent="0.55000000000000004">
      <c r="B12" s="339" t="s">
        <v>223</v>
      </c>
      <c r="C12" s="701">
        <v>3.3979343729379809E-2</v>
      </c>
      <c r="D12" s="702">
        <v>3.4375895666221144E-2</v>
      </c>
      <c r="E12" s="128"/>
      <c r="F12" s="15"/>
      <c r="G12" s="15"/>
    </row>
    <row r="13" spans="1:17" ht="18.649999999999999" customHeight="1" x14ac:dyDescent="0.35">
      <c r="B13" s="337" t="s">
        <v>224</v>
      </c>
      <c r="C13" s="700">
        <v>2.8905657676008816E-2</v>
      </c>
      <c r="D13" s="338">
        <v>2.9215834630283738E-2</v>
      </c>
      <c r="F13" s="15"/>
      <c r="G13" s="15"/>
    </row>
    <row r="14" spans="1:17" ht="18.649999999999999" customHeight="1" x14ac:dyDescent="0.35">
      <c r="B14" s="337" t="s">
        <v>225</v>
      </c>
      <c r="C14" s="700">
        <v>6.8050945489969987E-4</v>
      </c>
      <c r="D14" s="338">
        <v>1.0812388210504728E-3</v>
      </c>
      <c r="F14" s="15"/>
      <c r="G14" s="15"/>
    </row>
    <row r="15" spans="1:17" ht="18.649999999999999" customHeight="1" x14ac:dyDescent="0.35">
      <c r="B15" s="204" t="s">
        <v>243</v>
      </c>
      <c r="C15" s="703">
        <v>2.7384489288364643E-2</v>
      </c>
      <c r="D15" s="703">
        <v>2.8094796430863222E-2</v>
      </c>
      <c r="F15" s="15"/>
      <c r="G15" s="15"/>
    </row>
    <row r="16" spans="1:17" x14ac:dyDescent="0.35">
      <c r="B16" s="910"/>
    </row>
    <row r="17" spans="2:17" x14ac:dyDescent="0.35">
      <c r="B17" s="910"/>
    </row>
    <row r="18" spans="2:17" ht="25" customHeight="1" x14ac:dyDescent="0.55000000000000004">
      <c r="B18" s="300" t="s">
        <v>244</v>
      </c>
    </row>
    <row r="19" spans="2:17" ht="7.5" customHeight="1" x14ac:dyDescent="0.35">
      <c r="B19" s="910"/>
    </row>
    <row r="20" spans="2:17" ht="3" customHeight="1" x14ac:dyDescent="0.35">
      <c r="B20" s="224"/>
      <c r="C20" s="224"/>
      <c r="D20" s="224"/>
      <c r="E20" s="224"/>
      <c r="F20" s="224"/>
      <c r="G20" s="224"/>
      <c r="H20" s="26"/>
      <c r="I20" s="15"/>
      <c r="J20" s="15"/>
      <c r="K20" s="15"/>
      <c r="L20" s="15"/>
      <c r="M20" s="15"/>
      <c r="N20" s="15"/>
      <c r="O20" s="15"/>
      <c r="P20" s="15"/>
      <c r="Q20" s="15"/>
    </row>
    <row r="21" spans="2:17" ht="18" customHeight="1" x14ac:dyDescent="0.35">
      <c r="B21" s="67"/>
      <c r="C21" s="1021" t="s">
        <v>111</v>
      </c>
      <c r="D21" s="1021" t="s">
        <v>116</v>
      </c>
      <c r="E21" s="1021" t="s">
        <v>115</v>
      </c>
      <c r="F21" s="1021" t="s">
        <v>114</v>
      </c>
      <c r="G21" s="1021" t="s">
        <v>110</v>
      </c>
      <c r="H21" s="26"/>
      <c r="I21" s="15"/>
      <c r="J21" s="15"/>
      <c r="K21" s="15"/>
      <c r="L21" s="15"/>
      <c r="M21" s="15"/>
      <c r="N21" s="15"/>
      <c r="O21" s="15"/>
      <c r="P21" s="15"/>
      <c r="Q21" s="15"/>
    </row>
    <row r="22" spans="2:17" ht="15" customHeight="1" thickBot="1" x14ac:dyDescent="0.5">
      <c r="B22" s="197" t="s">
        <v>26</v>
      </c>
      <c r="C22" s="1022"/>
      <c r="D22" s="1022"/>
      <c r="E22" s="1022"/>
      <c r="F22" s="1022"/>
      <c r="G22" s="1022"/>
      <c r="H22" s="26"/>
      <c r="I22" s="15"/>
      <c r="J22" s="15"/>
      <c r="K22" s="15"/>
      <c r="L22" s="15"/>
      <c r="M22" s="15"/>
      <c r="N22" s="15"/>
      <c r="O22" s="15"/>
      <c r="P22" s="15"/>
      <c r="Q22" s="15"/>
    </row>
    <row r="23" spans="2:17" ht="18.649999999999999" customHeight="1" x14ac:dyDescent="0.35">
      <c r="B23" s="340" t="s">
        <v>245</v>
      </c>
      <c r="C23" s="341">
        <v>10690.48576136</v>
      </c>
      <c r="D23" s="341">
        <v>10447.205761359999</v>
      </c>
      <c r="E23" s="341">
        <v>10317.185299810017</v>
      </c>
      <c r="F23" s="341">
        <v>10200.462071050008</v>
      </c>
      <c r="G23" s="342">
        <v>10515.839031330008</v>
      </c>
      <c r="H23" s="26"/>
      <c r="I23" s="15"/>
      <c r="J23" s="15"/>
      <c r="K23" s="15"/>
      <c r="L23" s="15"/>
      <c r="M23" s="15"/>
      <c r="N23" s="15"/>
      <c r="O23" s="15"/>
      <c r="P23" s="15"/>
      <c r="Q23" s="15"/>
    </row>
    <row r="24" spans="2:17" ht="18.649999999999999" customHeight="1" x14ac:dyDescent="0.35">
      <c r="B24" s="279" t="s">
        <v>246</v>
      </c>
      <c r="C24" s="52">
        <v>1217.3</v>
      </c>
      <c r="D24" s="52">
        <v>1439.6281141700115</v>
      </c>
      <c r="E24" s="52">
        <v>1523.3357009599999</v>
      </c>
      <c r="F24" s="52">
        <v>1975.9114607699951</v>
      </c>
      <c r="G24" s="704">
        <v>1758.7119974900006</v>
      </c>
      <c r="H24" s="26"/>
      <c r="I24" s="15"/>
      <c r="J24" s="15"/>
      <c r="K24" s="15"/>
      <c r="L24" s="15"/>
      <c r="M24" s="15"/>
      <c r="N24" s="15"/>
      <c r="O24" s="15"/>
      <c r="P24" s="15"/>
      <c r="Q24" s="15"/>
    </row>
    <row r="25" spans="2:17" ht="18.649999999999999" customHeight="1" x14ac:dyDescent="0.35">
      <c r="B25" s="279" t="s">
        <v>247</v>
      </c>
      <c r="C25" s="52">
        <v>-1460.58</v>
      </c>
      <c r="D25" s="52">
        <v>-1569.6485757199941</v>
      </c>
      <c r="E25" s="52">
        <v>-1640.0589297200092</v>
      </c>
      <c r="F25" s="52">
        <v>-1660.5345004899946</v>
      </c>
      <c r="G25" s="704">
        <v>-1480.2448508100044</v>
      </c>
      <c r="H25" s="26"/>
      <c r="I25" s="15"/>
      <c r="J25" s="15"/>
      <c r="K25" s="15"/>
      <c r="L25" s="15"/>
      <c r="M25" s="15"/>
      <c r="N25" s="15"/>
      <c r="O25" s="15"/>
      <c r="P25" s="15"/>
      <c r="Q25" s="15"/>
    </row>
    <row r="26" spans="2:17" ht="18.649999999999999" customHeight="1" x14ac:dyDescent="0.35">
      <c r="B26" s="339" t="s">
        <v>248</v>
      </c>
      <c r="C26" s="112">
        <v>-166</v>
      </c>
      <c r="D26" s="112">
        <v>-288.54213459000005</v>
      </c>
      <c r="E26" s="112">
        <v>-173.36247416</v>
      </c>
      <c r="F26" s="112">
        <v>-159.48220161999996</v>
      </c>
      <c r="G26" s="344">
        <v>-228.37360494000001</v>
      </c>
      <c r="H26" s="26"/>
      <c r="I26" s="15"/>
      <c r="J26" s="15"/>
      <c r="K26" s="15"/>
      <c r="L26" s="15"/>
      <c r="M26" s="15"/>
      <c r="N26" s="15"/>
      <c r="O26" s="15"/>
      <c r="P26" s="15"/>
      <c r="Q26" s="15"/>
    </row>
    <row r="27" spans="2:17" ht="18.649999999999999" customHeight="1" x14ac:dyDescent="0.35">
      <c r="B27" s="294" t="s">
        <v>249</v>
      </c>
      <c r="C27" s="705">
        <v>10447.205761359999</v>
      </c>
      <c r="D27" s="705">
        <v>10317.185299810017</v>
      </c>
      <c r="E27" s="705">
        <v>10200.462071050008</v>
      </c>
      <c r="F27" s="705">
        <v>10515.839031330008</v>
      </c>
      <c r="G27" s="706">
        <v>10794.306178010005</v>
      </c>
      <c r="H27" s="26"/>
      <c r="I27" s="15"/>
      <c r="J27" s="15"/>
      <c r="K27" s="15"/>
      <c r="L27" s="15"/>
      <c r="M27" s="15"/>
      <c r="N27" s="15"/>
      <c r="O27" s="15"/>
      <c r="P27" s="15"/>
      <c r="Q27" s="15"/>
    </row>
    <row r="28" spans="2:17" ht="4.9000000000000004" customHeight="1" x14ac:dyDescent="0.45">
      <c r="B28" s="237"/>
      <c r="C28" s="237"/>
      <c r="D28" s="237"/>
      <c r="E28" s="237"/>
      <c r="F28" s="237"/>
      <c r="G28" s="237"/>
      <c r="H28" s="26"/>
      <c r="I28" s="15"/>
      <c r="J28" s="15"/>
      <c r="K28" s="15"/>
      <c r="L28" s="15"/>
      <c r="M28" s="15"/>
      <c r="N28" s="15"/>
      <c r="O28" s="15"/>
      <c r="P28" s="15"/>
      <c r="Q28" s="15"/>
    </row>
    <row r="29" spans="2:17" x14ac:dyDescent="0.35">
      <c r="B29" s="910"/>
    </row>
    <row r="30" spans="2:17" x14ac:dyDescent="0.35">
      <c r="B30" s="910"/>
    </row>
    <row r="31" spans="2:17" ht="25" customHeight="1" x14ac:dyDescent="0.55000000000000004">
      <c r="B31" s="300" t="s">
        <v>250</v>
      </c>
    </row>
    <row r="32" spans="2:17" ht="7.5" customHeight="1" x14ac:dyDescent="0.35">
      <c r="B32" s="910"/>
    </row>
    <row r="33" spans="2:17" ht="3" customHeight="1" x14ac:dyDescent="0.35">
      <c r="B33" s="224"/>
      <c r="C33" s="224"/>
      <c r="D33" s="224"/>
      <c r="E33" s="224"/>
      <c r="F33" s="224"/>
      <c r="G33" s="224"/>
      <c r="H33" s="17"/>
      <c r="I33" s="15"/>
      <c r="J33" s="15"/>
      <c r="K33" s="15"/>
      <c r="L33" s="15"/>
      <c r="M33" s="15"/>
      <c r="N33" s="15"/>
      <c r="O33" s="15"/>
    </row>
    <row r="34" spans="2:17" ht="18" customHeight="1" x14ac:dyDescent="0.45">
      <c r="B34" s="42"/>
      <c r="C34" s="1021" t="s">
        <v>111</v>
      </c>
      <c r="D34" s="1021" t="s">
        <v>116</v>
      </c>
      <c r="E34" s="1021" t="s">
        <v>115</v>
      </c>
      <c r="F34" s="1021" t="s">
        <v>114</v>
      </c>
      <c r="G34" s="1021" t="s">
        <v>110</v>
      </c>
      <c r="H34" s="17"/>
      <c r="I34" s="15"/>
      <c r="J34" s="15"/>
      <c r="K34" s="15"/>
      <c r="L34" s="15"/>
      <c r="M34" s="15"/>
      <c r="N34" s="15"/>
      <c r="O34" s="15"/>
    </row>
    <row r="35" spans="2:17" ht="15.75" customHeight="1" thickBot="1" x14ac:dyDescent="0.5">
      <c r="B35" s="197" t="s">
        <v>26</v>
      </c>
      <c r="C35" s="1022"/>
      <c r="D35" s="1022"/>
      <c r="E35" s="1022"/>
      <c r="F35" s="1022"/>
      <c r="G35" s="1022"/>
      <c r="H35" s="17"/>
      <c r="I35" s="15"/>
      <c r="J35" s="15"/>
      <c r="K35" s="15"/>
      <c r="L35" s="15"/>
      <c r="M35" s="15"/>
      <c r="N35" s="15"/>
      <c r="O35" s="15"/>
    </row>
    <row r="36" spans="2:17" ht="18.649999999999999" customHeight="1" x14ac:dyDescent="0.35">
      <c r="B36" s="340" t="s">
        <v>245</v>
      </c>
      <c r="C36" s="707">
        <v>7867.3233238900002</v>
      </c>
      <c r="D36" s="707">
        <v>7920.5972309600011</v>
      </c>
      <c r="E36" s="707">
        <v>7880.2103031300003</v>
      </c>
      <c r="F36" s="707">
        <v>7724.70716954</v>
      </c>
      <c r="G36" s="342">
        <v>7665.1199661199989</v>
      </c>
      <c r="H36" s="17"/>
      <c r="I36" s="15"/>
      <c r="J36" s="15"/>
      <c r="K36" s="15"/>
      <c r="L36" s="15"/>
      <c r="M36" s="15"/>
      <c r="N36" s="15"/>
      <c r="O36" s="15"/>
    </row>
    <row r="37" spans="2:17" ht="18.649999999999999" customHeight="1" x14ac:dyDescent="0.35">
      <c r="B37" s="279" t="s">
        <v>103</v>
      </c>
      <c r="C37" s="664">
        <v>255.33500000000001</v>
      </c>
      <c r="D37" s="664">
        <v>200.46765611000001</v>
      </c>
      <c r="E37" s="664">
        <v>282.18247558000002</v>
      </c>
      <c r="F37" s="664">
        <v>359.40545032</v>
      </c>
      <c r="G37" s="704">
        <v>268.16200000000003</v>
      </c>
      <c r="H37" s="17"/>
      <c r="I37" s="15"/>
      <c r="J37" s="15"/>
      <c r="K37" s="15"/>
      <c r="L37" s="15"/>
      <c r="M37" s="15"/>
      <c r="N37" s="15"/>
      <c r="O37" s="15"/>
    </row>
    <row r="38" spans="2:17" ht="18.649999999999999" customHeight="1" x14ac:dyDescent="0.35">
      <c r="B38" s="279" t="s">
        <v>251</v>
      </c>
      <c r="C38" s="664">
        <v>-195.42109292999913</v>
      </c>
      <c r="D38" s="664">
        <v>-237.2195839400008</v>
      </c>
      <c r="E38" s="664">
        <v>-434.20434009154133</v>
      </c>
      <c r="F38" s="664">
        <v>-411.87443908000108</v>
      </c>
      <c r="G38" s="704">
        <v>-261.59710998999918</v>
      </c>
      <c r="H38" s="17"/>
      <c r="I38" s="15"/>
      <c r="J38" s="15"/>
      <c r="K38" s="15"/>
      <c r="L38" s="15"/>
      <c r="M38" s="15"/>
      <c r="N38" s="15"/>
      <c r="O38" s="15"/>
    </row>
    <row r="39" spans="2:17" ht="18.649999999999999" customHeight="1" x14ac:dyDescent="0.35">
      <c r="B39" s="343" t="s">
        <v>252</v>
      </c>
      <c r="C39" s="708">
        <v>-6.6400000000000006</v>
      </c>
      <c r="D39" s="708">
        <v>-3.6349999999999998</v>
      </c>
      <c r="E39" s="708">
        <v>-3.4812690784589853</v>
      </c>
      <c r="F39" s="708">
        <v>-7.1182146599999996</v>
      </c>
      <c r="G39" s="344">
        <v>-4.9530374000000004</v>
      </c>
      <c r="H39" s="17"/>
      <c r="I39" s="15"/>
      <c r="J39" s="15"/>
      <c r="K39" s="15"/>
      <c r="L39" s="15"/>
      <c r="M39" s="15"/>
      <c r="N39" s="15"/>
      <c r="O39" s="15"/>
    </row>
    <row r="40" spans="2:17" ht="18.649999999999999" customHeight="1" x14ac:dyDescent="0.35">
      <c r="B40" s="294" t="s">
        <v>249</v>
      </c>
      <c r="C40" s="709">
        <v>7920.5972309600011</v>
      </c>
      <c r="D40" s="709">
        <v>7880.2103031300003</v>
      </c>
      <c r="E40" s="709">
        <v>7724.70716954</v>
      </c>
      <c r="F40" s="709">
        <v>7665.1199661199989</v>
      </c>
      <c r="G40" s="706">
        <v>7666.7318187299998</v>
      </c>
      <c r="H40" s="17"/>
      <c r="I40" s="15"/>
      <c r="J40" s="15"/>
      <c r="K40" s="15"/>
      <c r="L40" s="15"/>
      <c r="M40" s="15"/>
      <c r="N40" s="15"/>
      <c r="O40" s="15"/>
    </row>
    <row r="41" spans="2:17" ht="0.75" customHeight="1" x14ac:dyDescent="0.35">
      <c r="B41" s="16"/>
      <c r="C41" s="16"/>
      <c r="D41" s="16"/>
      <c r="E41" s="16"/>
      <c r="F41" s="16"/>
      <c r="G41" s="16"/>
      <c r="H41" s="17"/>
      <c r="I41" s="15"/>
      <c r="J41" s="15"/>
      <c r="K41" s="15"/>
      <c r="L41" s="15"/>
      <c r="M41" s="15"/>
      <c r="N41" s="15"/>
      <c r="O41" s="15"/>
    </row>
    <row r="42" spans="2:17" ht="4.9000000000000004" customHeight="1" x14ac:dyDescent="0.45">
      <c r="B42" s="237"/>
      <c r="C42" s="237"/>
      <c r="D42" s="237"/>
      <c r="E42" s="237"/>
      <c r="F42" s="237"/>
      <c r="G42" s="237"/>
      <c r="H42" s="26"/>
      <c r="I42" s="15"/>
      <c r="J42" s="15"/>
      <c r="K42" s="15"/>
      <c r="L42" s="15"/>
      <c r="M42" s="15"/>
      <c r="N42" s="15"/>
      <c r="O42" s="15"/>
      <c r="P42" s="15"/>
      <c r="Q42" s="15"/>
    </row>
    <row r="43" spans="2:17" x14ac:dyDescent="0.35">
      <c r="B43" s="910"/>
    </row>
    <row r="44" spans="2:17" x14ac:dyDescent="0.35">
      <c r="B44" s="312" t="s">
        <v>253</v>
      </c>
    </row>
    <row r="47" spans="2:17" ht="25" customHeight="1" x14ac:dyDescent="0.55000000000000004">
      <c r="B47" s="300" t="s">
        <v>254</v>
      </c>
    </row>
    <row r="48" spans="2:17" ht="7.5" customHeight="1" x14ac:dyDescent="0.35">
      <c r="B48" s="910"/>
    </row>
    <row r="49" spans="2:15" ht="3" customHeight="1" x14ac:dyDescent="0.35">
      <c r="B49" s="224"/>
      <c r="C49" s="224"/>
      <c r="D49" s="224"/>
      <c r="E49" s="224"/>
      <c r="F49" s="224"/>
      <c r="I49" s="15"/>
      <c r="J49" s="15"/>
      <c r="K49" s="15"/>
      <c r="L49" s="15"/>
      <c r="M49" s="15"/>
      <c r="N49" s="15"/>
      <c r="O49" s="15"/>
    </row>
    <row r="50" spans="2:15" ht="18" customHeight="1" x14ac:dyDescent="0.45">
      <c r="B50" s="39"/>
      <c r="C50" s="1050" t="s">
        <v>258</v>
      </c>
      <c r="D50" s="1050"/>
      <c r="E50" s="1051" t="s">
        <v>219</v>
      </c>
      <c r="F50" s="1050"/>
      <c r="I50" s="15"/>
      <c r="J50" s="15"/>
      <c r="K50" s="15"/>
      <c r="L50" s="15"/>
      <c r="M50" s="15"/>
      <c r="N50" s="15"/>
    </row>
    <row r="51" spans="2:15" ht="37.5" thickBot="1" x14ac:dyDescent="0.5">
      <c r="B51" s="197" t="s">
        <v>26</v>
      </c>
      <c r="C51" s="130" t="s">
        <v>0</v>
      </c>
      <c r="D51" s="130" t="s">
        <v>259</v>
      </c>
      <c r="E51" s="130" t="s">
        <v>0</v>
      </c>
      <c r="F51" s="130" t="s">
        <v>259</v>
      </c>
      <c r="I51" s="15"/>
      <c r="J51" s="15"/>
      <c r="K51" s="15"/>
      <c r="L51" s="15"/>
      <c r="M51" s="15"/>
      <c r="N51" s="15"/>
    </row>
    <row r="52" spans="2:15" ht="18.649999999999999" customHeight="1" x14ac:dyDescent="0.45">
      <c r="B52" s="271" t="s">
        <v>255</v>
      </c>
      <c r="C52" s="131">
        <v>4385</v>
      </c>
      <c r="D52" s="131">
        <v>2270</v>
      </c>
      <c r="E52" s="132">
        <v>4225</v>
      </c>
      <c r="F52" s="132">
        <v>2287</v>
      </c>
      <c r="I52" s="15"/>
      <c r="J52" s="15"/>
      <c r="K52" s="15"/>
      <c r="L52" s="15"/>
      <c r="M52" s="15"/>
      <c r="N52" s="15"/>
    </row>
    <row r="53" spans="2:15" ht="18.649999999999999" customHeight="1" x14ac:dyDescent="0.45">
      <c r="B53" s="40" t="s">
        <v>256</v>
      </c>
      <c r="C53" s="133">
        <v>4982</v>
      </c>
      <c r="D53" s="133">
        <v>2503</v>
      </c>
      <c r="E53" s="134">
        <v>4907</v>
      </c>
      <c r="F53" s="134">
        <v>2592</v>
      </c>
      <c r="I53" s="15"/>
      <c r="J53" s="15"/>
      <c r="K53" s="15"/>
      <c r="L53" s="15"/>
      <c r="M53" s="15"/>
      <c r="N53" s="15"/>
    </row>
    <row r="54" spans="2:15" ht="18.649999999999999" customHeight="1" x14ac:dyDescent="0.45">
      <c r="B54" s="325" t="s">
        <v>225</v>
      </c>
      <c r="C54" s="345">
        <v>141</v>
      </c>
      <c r="D54" s="345">
        <v>4</v>
      </c>
      <c r="E54" s="346">
        <v>119</v>
      </c>
      <c r="F54" s="346">
        <v>4</v>
      </c>
      <c r="I54" s="15"/>
      <c r="J54" s="15"/>
      <c r="K54" s="15"/>
      <c r="L54" s="15"/>
      <c r="M54" s="15"/>
      <c r="N54" s="15"/>
    </row>
    <row r="55" spans="2:15" ht="18.649999999999999" customHeight="1" x14ac:dyDescent="0.45">
      <c r="B55" s="710" t="s">
        <v>0</v>
      </c>
      <c r="C55" s="711">
        <v>9508</v>
      </c>
      <c r="D55" s="711">
        <v>4776</v>
      </c>
      <c r="E55" s="712">
        <v>9250</v>
      </c>
      <c r="F55" s="712">
        <v>4883</v>
      </c>
      <c r="I55" s="15"/>
      <c r="J55" s="15"/>
      <c r="K55" s="15"/>
      <c r="L55" s="15"/>
      <c r="M55" s="15"/>
      <c r="N55" s="15"/>
    </row>
    <row r="56" spans="2:15" ht="18.649999999999999" customHeight="1" x14ac:dyDescent="0.45">
      <c r="B56" s="40" t="s">
        <v>257</v>
      </c>
      <c r="C56" s="133">
        <v>2551</v>
      </c>
      <c r="D56" s="133">
        <v>2338</v>
      </c>
      <c r="E56" s="134">
        <v>2620</v>
      </c>
      <c r="F56" s="134">
        <v>2404</v>
      </c>
      <c r="I56" s="15"/>
      <c r="J56" s="15"/>
      <c r="K56" s="15"/>
      <c r="L56" s="15"/>
      <c r="M56" s="15"/>
      <c r="N56" s="15"/>
    </row>
    <row r="57" spans="2:15" ht="4.9000000000000004" customHeight="1" x14ac:dyDescent="0.35">
      <c r="B57" s="224"/>
      <c r="C57" s="224"/>
      <c r="D57" s="224"/>
      <c r="E57" s="224"/>
      <c r="F57" s="224"/>
      <c r="I57" s="15"/>
      <c r="J57" s="15"/>
      <c r="K57" s="15"/>
      <c r="L57" s="15"/>
      <c r="M57" s="15"/>
      <c r="N57" s="15"/>
    </row>
  </sheetData>
  <mergeCells count="14">
    <mergeCell ref="G34:G35"/>
    <mergeCell ref="D7:D8"/>
    <mergeCell ref="C50:D50"/>
    <mergeCell ref="E50:F50"/>
    <mergeCell ref="C7:C8"/>
    <mergeCell ref="C21:C22"/>
    <mergeCell ref="D21:D22"/>
    <mergeCell ref="E21:E22"/>
    <mergeCell ref="F21:F22"/>
    <mergeCell ref="G21:G22"/>
    <mergeCell ref="C34:C35"/>
    <mergeCell ref="D34:D35"/>
    <mergeCell ref="E34:E35"/>
    <mergeCell ref="F34:F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B7DEE8"/>
  </sheetPr>
  <dimension ref="A1:N17"/>
  <sheetViews>
    <sheetView showGridLines="0" zoomScaleNormal="100" workbookViewId="0">
      <selection activeCell="B1" sqref="B1"/>
    </sheetView>
  </sheetViews>
  <sheetFormatPr baseColWidth="10" defaultColWidth="10.81640625" defaultRowHeight="12.5" x14ac:dyDescent="0.25"/>
  <cols>
    <col min="1" max="1" customWidth="true" style="15" width="2.54296875" collapsed="false"/>
    <col min="2" max="2" customWidth="true" style="9" width="54.1796875" collapsed="false"/>
    <col min="3" max="10" customWidth="true" style="9" width="17.54296875" collapsed="false"/>
    <col min="11" max="16384" style="9" width="10.81640625" collapsed="false"/>
  </cols>
  <sheetData>
    <row r="1" spans="1:14" s="6" customFormat="1" ht="49.5" customHeight="1" x14ac:dyDescent="0.55000000000000004">
      <c r="C1" s="153"/>
      <c r="D1" s="153"/>
      <c r="E1" s="153"/>
      <c r="F1" s="153"/>
      <c r="G1" s="153" t="s">
        <v>5</v>
      </c>
      <c r="H1" s="153"/>
      <c r="I1" s="153"/>
      <c r="J1" s="153"/>
    </row>
    <row r="2" spans="1:14" s="68" customFormat="1" ht="56.15" customHeight="1" x14ac:dyDescent="0.7">
      <c r="B2" s="408" t="s">
        <v>41</v>
      </c>
      <c r="C2" s="153"/>
      <c r="D2" s="153"/>
      <c r="E2" s="153"/>
      <c r="F2" s="153"/>
      <c r="G2" s="153" t="s">
        <v>5</v>
      </c>
      <c r="H2" s="153"/>
      <c r="I2" s="153"/>
      <c r="J2" s="153"/>
    </row>
    <row r="3" spans="1:14" ht="14.5" customHeight="1" x14ac:dyDescent="0.35">
      <c r="A3" s="1"/>
    </row>
    <row r="4" spans="1:14" ht="3" customHeight="1" x14ac:dyDescent="0.25">
      <c r="B4" s="238"/>
      <c r="C4" s="238"/>
      <c r="D4" s="238"/>
      <c r="E4" s="238"/>
      <c r="F4" s="713"/>
      <c r="G4" s="714"/>
      <c r="H4" s="238"/>
      <c r="I4" s="238"/>
      <c r="J4" s="238"/>
      <c r="K4" s="27"/>
      <c r="L4" s="15"/>
      <c r="M4" s="15"/>
      <c r="N4" s="15"/>
    </row>
    <row r="5" spans="1:14" ht="18" customHeight="1" x14ac:dyDescent="0.45">
      <c r="B5" s="901" t="s">
        <v>219</v>
      </c>
      <c r="C5" s="1052" t="s">
        <v>260</v>
      </c>
      <c r="D5" s="1052"/>
      <c r="E5" s="1052"/>
      <c r="F5" s="1053"/>
      <c r="G5" s="1054" t="s">
        <v>257</v>
      </c>
      <c r="H5" s="1052"/>
      <c r="I5" s="1052"/>
      <c r="J5" s="1052"/>
      <c r="K5" s="27"/>
      <c r="L5" s="15"/>
      <c r="M5" s="15"/>
      <c r="N5" s="15"/>
    </row>
    <row r="6" spans="1:14" ht="18" customHeight="1" thickBot="1" x14ac:dyDescent="0.5">
      <c r="B6" s="197" t="s">
        <v>26</v>
      </c>
      <c r="C6" s="135" t="s">
        <v>11</v>
      </c>
      <c r="D6" s="135" t="s">
        <v>12</v>
      </c>
      <c r="E6" s="124" t="s">
        <v>13</v>
      </c>
      <c r="F6" s="136" t="s">
        <v>4</v>
      </c>
      <c r="G6" s="137" t="s">
        <v>11</v>
      </c>
      <c r="H6" s="135" t="s">
        <v>12</v>
      </c>
      <c r="I6" s="124" t="s">
        <v>13</v>
      </c>
      <c r="J6" s="124" t="s">
        <v>4</v>
      </c>
      <c r="K6" s="27"/>
      <c r="L6" s="15"/>
      <c r="M6" s="15"/>
      <c r="N6" s="15"/>
    </row>
    <row r="7" spans="1:14" ht="18.5" x14ac:dyDescent="0.45">
      <c r="B7" s="271" t="s">
        <v>127</v>
      </c>
      <c r="C7" s="131">
        <v>316133.32730120869</v>
      </c>
      <c r="D7" s="131">
        <v>28305.142233480001</v>
      </c>
      <c r="E7" s="131">
        <v>10316.909983099998</v>
      </c>
      <c r="F7" s="138">
        <v>354755.37956251879</v>
      </c>
      <c r="G7" s="139">
        <v>-680.35114464002572</v>
      </c>
      <c r="H7" s="54">
        <v>-1137.6106081299999</v>
      </c>
      <c r="I7" s="54">
        <v>-5565.9988441300002</v>
      </c>
      <c r="J7" s="54">
        <v>-7383.9605969000258</v>
      </c>
      <c r="K7" s="27"/>
      <c r="L7" s="15"/>
      <c r="M7" s="15"/>
      <c r="N7" s="15"/>
    </row>
    <row r="8" spans="1:14" ht="18.5" x14ac:dyDescent="0.45">
      <c r="B8" s="40" t="s">
        <v>229</v>
      </c>
      <c r="C8" s="133">
        <v>26710.722548360012</v>
      </c>
      <c r="D8" s="133">
        <v>2267.2819082299975</v>
      </c>
      <c r="E8" s="133">
        <v>477.41417881000052</v>
      </c>
      <c r="F8" s="140">
        <v>29455.418635400012</v>
      </c>
      <c r="G8" s="141">
        <v>-23.944037309973737</v>
      </c>
      <c r="H8" s="48">
        <v>-59.311979589999737</v>
      </c>
      <c r="I8" s="48">
        <v>-199.51520493000044</v>
      </c>
      <c r="J8" s="48">
        <v>-282.77122182997391</v>
      </c>
      <c r="K8" s="27"/>
      <c r="L8" s="15"/>
      <c r="M8" s="15"/>
      <c r="N8" s="15"/>
    </row>
    <row r="9" spans="1:14" ht="18.5" x14ac:dyDescent="0.25">
      <c r="B9" s="204" t="s">
        <v>381</v>
      </c>
      <c r="C9" s="254">
        <v>342844.04989429883</v>
      </c>
      <c r="D9" s="254">
        <v>30572.424141709998</v>
      </c>
      <c r="E9" s="254">
        <v>10794.324161909999</v>
      </c>
      <c r="F9" s="255">
        <v>384210.7981979188</v>
      </c>
      <c r="G9" s="256">
        <v>-704.29518194999946</v>
      </c>
      <c r="H9" s="257">
        <v>-1196.9225877199997</v>
      </c>
      <c r="I9" s="257">
        <v>-5765.5140490600006</v>
      </c>
      <c r="J9" s="257">
        <v>-7666.7318187299998</v>
      </c>
      <c r="K9" s="28"/>
      <c r="L9" s="15"/>
      <c r="M9" s="15"/>
      <c r="N9" s="15"/>
    </row>
    <row r="10" spans="1:14" s="642" customFormat="1" ht="14.5" x14ac:dyDescent="0.35">
      <c r="A10" s="15"/>
    </row>
    <row r="11" spans="1:14" ht="3" customHeight="1" x14ac:dyDescent="0.45">
      <c r="B11" s="142"/>
      <c r="C11" s="142"/>
      <c r="D11" s="142"/>
      <c r="E11" s="142"/>
      <c r="F11" s="143"/>
      <c r="G11" s="144"/>
      <c r="H11" s="142"/>
      <c r="I11" s="142"/>
      <c r="J11" s="142"/>
      <c r="K11" s="27"/>
      <c r="L11" s="15"/>
      <c r="M11" s="15"/>
      <c r="N11" s="15"/>
    </row>
    <row r="12" spans="1:14" ht="18" customHeight="1" x14ac:dyDescent="0.45">
      <c r="B12" s="901" t="s">
        <v>218</v>
      </c>
      <c r="C12" s="1052" t="s">
        <v>260</v>
      </c>
      <c r="D12" s="1052"/>
      <c r="E12" s="1052"/>
      <c r="F12" s="1053"/>
      <c r="G12" s="1054" t="s">
        <v>257</v>
      </c>
      <c r="H12" s="1052"/>
      <c r="I12" s="1052"/>
      <c r="J12" s="1052"/>
      <c r="K12" s="27"/>
      <c r="L12" s="15"/>
      <c r="M12" s="15"/>
      <c r="N12" s="15"/>
    </row>
    <row r="13" spans="1:14" ht="18" customHeight="1" thickBot="1" x14ac:dyDescent="0.5">
      <c r="B13" s="197" t="s">
        <v>26</v>
      </c>
      <c r="C13" s="135" t="s">
        <v>11</v>
      </c>
      <c r="D13" s="135" t="s">
        <v>12</v>
      </c>
      <c r="E13" s="124" t="s">
        <v>13</v>
      </c>
      <c r="F13" s="136" t="s">
        <v>4</v>
      </c>
      <c r="G13" s="137" t="s">
        <v>11</v>
      </c>
      <c r="H13" s="135" t="s">
        <v>12</v>
      </c>
      <c r="I13" s="124" t="s">
        <v>13</v>
      </c>
      <c r="J13" s="124" t="s">
        <v>4</v>
      </c>
      <c r="K13" s="27"/>
      <c r="L13" s="15"/>
      <c r="M13" s="15"/>
      <c r="N13" s="15"/>
    </row>
    <row r="14" spans="1:14" ht="18.5" x14ac:dyDescent="0.45">
      <c r="B14" s="271" t="s">
        <v>127</v>
      </c>
      <c r="C14" s="131">
        <v>315215.05724320671</v>
      </c>
      <c r="D14" s="131">
        <v>28836.803152100001</v>
      </c>
      <c r="E14" s="131">
        <v>10046.266714920001</v>
      </c>
      <c r="F14" s="138">
        <v>354098.12715495669</v>
      </c>
      <c r="G14" s="139">
        <v>-670.1399642000265</v>
      </c>
      <c r="H14" s="54">
        <v>-1167.4043073500002</v>
      </c>
      <c r="I14" s="54">
        <v>-5501.7177257999992</v>
      </c>
      <c r="J14" s="54">
        <v>-7339.2619973500259</v>
      </c>
      <c r="K14" s="27"/>
      <c r="L14" s="15"/>
      <c r="M14" s="15"/>
      <c r="N14" s="15"/>
    </row>
    <row r="15" spans="1:14" ht="18.5" x14ac:dyDescent="0.45">
      <c r="B15" s="40" t="s">
        <v>229</v>
      </c>
      <c r="C15" s="133">
        <v>26579.740145259962</v>
      </c>
      <c r="D15" s="133">
        <v>2860.3252175400012</v>
      </c>
      <c r="E15" s="133">
        <v>469.59030031000111</v>
      </c>
      <c r="F15" s="140">
        <v>29909.655663109967</v>
      </c>
      <c r="G15" s="141">
        <v>-23.336506899972846</v>
      </c>
      <c r="H15" s="48">
        <v>-65.877845619999789</v>
      </c>
      <c r="I15" s="48">
        <v>-236.64361625000038</v>
      </c>
      <c r="J15" s="48">
        <v>-325.85796876997301</v>
      </c>
      <c r="K15" s="27"/>
      <c r="L15" s="15"/>
      <c r="M15" s="15"/>
      <c r="N15" s="15"/>
    </row>
    <row r="16" spans="1:14" ht="18.5" x14ac:dyDescent="0.25">
      <c r="B16" s="301" t="s">
        <v>381</v>
      </c>
      <c r="C16" s="145">
        <v>341794.79743319668</v>
      </c>
      <c r="D16" s="145">
        <v>31697.128369640002</v>
      </c>
      <c r="E16" s="145">
        <v>10515.857015230002</v>
      </c>
      <c r="F16" s="146">
        <v>384007.78281806665</v>
      </c>
      <c r="G16" s="147">
        <v>-693.47647109999934</v>
      </c>
      <c r="H16" s="148">
        <v>-1233.28215297</v>
      </c>
      <c r="I16" s="148">
        <v>-5738.3613420499996</v>
      </c>
      <c r="J16" s="148">
        <v>-7665.1199661199989</v>
      </c>
      <c r="K16" s="28"/>
      <c r="L16" s="15"/>
      <c r="M16" s="15"/>
      <c r="N16" s="15"/>
    </row>
    <row r="17" spans="2:14" x14ac:dyDescent="0.25">
      <c r="B17" s="15"/>
      <c r="C17" s="15"/>
      <c r="D17" s="15"/>
      <c r="E17" s="15"/>
      <c r="F17" s="15"/>
      <c r="G17" s="15"/>
      <c r="H17" s="15"/>
      <c r="I17" s="15"/>
      <c r="J17" s="15"/>
      <c r="K17" s="15"/>
      <c r="L17" s="15"/>
      <c r="M17" s="15"/>
      <c r="N17" s="15"/>
    </row>
  </sheetData>
  <mergeCells count="4">
    <mergeCell ref="C5:F5"/>
    <mergeCell ref="G5:J5"/>
    <mergeCell ref="C12:F12"/>
    <mergeCell ref="G12:J12"/>
  </mergeCells>
  <phoneticPr fontId="96" type="noConversion"/>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rgb="FFB7DEE8"/>
    <pageSetUpPr fitToPage="1"/>
  </sheetPr>
  <dimension ref="A1:IL22"/>
  <sheetViews>
    <sheetView showGridLines="0" zoomScaleNormal="100" workbookViewId="0">
      <selection activeCell="B1" sqref="B1"/>
    </sheetView>
  </sheetViews>
  <sheetFormatPr baseColWidth="10" defaultColWidth="11.453125" defaultRowHeight="12.5" x14ac:dyDescent="0.25"/>
  <cols>
    <col min="1" max="1" customWidth="true" style="15" width="2.54296875" collapsed="false"/>
    <col min="2" max="2" customWidth="true" style="15" width="44.1796875" collapsed="false"/>
    <col min="3" max="7" customWidth="true" style="15" width="17.54296875" collapsed="false"/>
    <col min="8" max="8" customWidth="true" style="15" width="12.81640625" collapsed="false"/>
    <col min="9" max="16384" style="15" width="11.453125" collapsed="false"/>
  </cols>
  <sheetData>
    <row r="1" spans="1:246" s="6" customFormat="1" ht="49.5" customHeight="1" x14ac:dyDescent="0.55000000000000004">
      <c r="C1" s="153"/>
      <c r="D1" s="153"/>
      <c r="E1" s="153"/>
      <c r="F1" s="153"/>
      <c r="G1" s="153" t="s">
        <v>5</v>
      </c>
      <c r="H1" s="153"/>
      <c r="I1" s="153"/>
    </row>
    <row r="2" spans="1:246" s="68" customFormat="1" ht="56.15" customHeight="1" x14ac:dyDescent="0.7">
      <c r="B2" s="408" t="s">
        <v>344</v>
      </c>
    </row>
    <row r="3" spans="1:246" s="5" customFormat="1" ht="18.5" customHeight="1" x14ac:dyDescent="0.45">
      <c r="A3" s="1"/>
      <c r="C3" s="1055" t="s">
        <v>42</v>
      </c>
      <c r="D3" s="1055"/>
      <c r="E3" s="1055"/>
      <c r="F3" s="1055"/>
      <c r="G3" s="1055"/>
    </row>
    <row r="4" spans="1:246" s="5" customFormat="1" ht="3" customHeight="1" x14ac:dyDescent="0.35">
      <c r="A4" s="15"/>
      <c r="B4" s="224"/>
      <c r="C4" s="224"/>
      <c r="D4" s="224"/>
      <c r="E4" s="224"/>
      <c r="F4" s="224"/>
      <c r="G4" s="224"/>
      <c r="H4" s="15"/>
      <c r="I4" s="15"/>
      <c r="J4" s="15"/>
      <c r="K4" s="15"/>
      <c r="L4" s="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5"/>
      <c r="HZ4" s="715"/>
      <c r="IA4" s="715"/>
      <c r="IB4" s="715"/>
      <c r="IC4" s="715"/>
      <c r="ID4" s="715"/>
      <c r="IE4" s="715"/>
      <c r="IF4" s="715"/>
      <c r="IG4" s="715"/>
      <c r="IH4" s="715"/>
      <c r="II4" s="715"/>
      <c r="IJ4" s="715"/>
      <c r="IK4" s="715"/>
      <c r="IL4" s="715"/>
    </row>
    <row r="5" spans="1:246" s="5" customFormat="1" ht="18" customHeight="1" x14ac:dyDescent="0.35">
      <c r="A5" s="15"/>
      <c r="B5" s="67"/>
      <c r="C5" s="1056" t="s">
        <v>17</v>
      </c>
      <c r="D5" s="1056" t="s">
        <v>18</v>
      </c>
      <c r="E5" s="1056" t="s">
        <v>19</v>
      </c>
      <c r="F5" s="1056" t="s">
        <v>20</v>
      </c>
      <c r="G5" s="1056" t="s">
        <v>4</v>
      </c>
      <c r="H5" s="15"/>
      <c r="I5" s="15"/>
      <c r="J5" s="15"/>
      <c r="K5" s="15"/>
      <c r="L5" s="15"/>
    </row>
    <row r="6" spans="1:246" s="5" customFormat="1" ht="18" customHeight="1" thickBot="1" x14ac:dyDescent="0.5">
      <c r="A6" s="15"/>
      <c r="B6" s="197" t="s">
        <v>26</v>
      </c>
      <c r="C6" s="1057"/>
      <c r="D6" s="1057"/>
      <c r="E6" s="1057"/>
      <c r="F6" s="1057"/>
      <c r="G6" s="1057"/>
      <c r="H6" s="15"/>
      <c r="I6" s="15"/>
      <c r="J6" s="15"/>
      <c r="K6" s="15"/>
      <c r="L6" s="15"/>
    </row>
    <row r="7" spans="1:246" s="5" customFormat="1" ht="18.649999999999999" customHeight="1" x14ac:dyDescent="0.35">
      <c r="A7" s="15"/>
      <c r="B7" s="275" t="s">
        <v>261</v>
      </c>
      <c r="C7" s="149">
        <v>41504</v>
      </c>
      <c r="D7" s="149">
        <v>41310</v>
      </c>
      <c r="E7" s="149">
        <v>34932</v>
      </c>
      <c r="F7" s="149">
        <v>13794</v>
      </c>
      <c r="G7" s="149">
        <v>131540</v>
      </c>
      <c r="H7" s="15"/>
      <c r="I7" s="15"/>
      <c r="J7" s="15"/>
      <c r="K7" s="15"/>
      <c r="L7" s="15"/>
    </row>
    <row r="8" spans="1:246" s="5" customFormat="1" ht="18.649999999999999" customHeight="1" x14ac:dyDescent="0.35">
      <c r="A8" s="15"/>
      <c r="B8" s="279" t="s">
        <v>262</v>
      </c>
      <c r="C8" s="129">
        <v>538</v>
      </c>
      <c r="D8" s="129">
        <v>709</v>
      </c>
      <c r="E8" s="129">
        <v>725</v>
      </c>
      <c r="F8" s="129">
        <v>1635</v>
      </c>
      <c r="G8" s="129">
        <v>3608</v>
      </c>
      <c r="H8" s="15"/>
      <c r="I8" s="15"/>
      <c r="J8" s="15"/>
      <c r="K8" s="15"/>
      <c r="L8" s="15"/>
    </row>
    <row r="9" spans="1:246" s="5" customFormat="1" ht="18.5" x14ac:dyDescent="0.35">
      <c r="A9" s="15"/>
      <c r="B9" s="125"/>
      <c r="C9" s="15"/>
      <c r="D9" s="15"/>
      <c r="E9" s="15"/>
      <c r="F9" s="15"/>
      <c r="G9" s="15"/>
      <c r="H9" s="15"/>
      <c r="I9" s="15"/>
      <c r="J9" s="15"/>
      <c r="K9" s="15"/>
      <c r="L9" s="15"/>
    </row>
    <row r="10" spans="1:246" s="5" customFormat="1" ht="18.5" x14ac:dyDescent="0.45">
      <c r="A10" s="15"/>
      <c r="B10" s="150"/>
      <c r="C10" s="1055" t="s">
        <v>218</v>
      </c>
      <c r="D10" s="1055"/>
      <c r="E10" s="1055"/>
      <c r="F10" s="1055"/>
      <c r="G10" s="1055"/>
    </row>
    <row r="11" spans="1:246" s="5" customFormat="1" ht="3" customHeight="1" x14ac:dyDescent="0.45">
      <c r="A11" s="15"/>
      <c r="B11" s="151"/>
      <c r="C11" s="151"/>
      <c r="D11" s="151"/>
      <c r="E11" s="151"/>
      <c r="F11" s="151"/>
      <c r="G11" s="151"/>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5"/>
      <c r="BM11" s="715"/>
      <c r="BN11" s="715"/>
      <c r="BO11" s="715"/>
      <c r="BP11" s="715"/>
      <c r="BQ11" s="715"/>
      <c r="BR11" s="715"/>
      <c r="BS11" s="715"/>
      <c r="BT11" s="715"/>
      <c r="BU11" s="715"/>
      <c r="BV11" s="715"/>
      <c r="BW11" s="715"/>
      <c r="BX11" s="715"/>
      <c r="BY11" s="715"/>
      <c r="BZ11" s="715"/>
      <c r="CA11" s="715"/>
      <c r="CB11" s="715"/>
      <c r="CC11" s="715"/>
      <c r="CD11" s="715"/>
      <c r="CE11" s="715"/>
      <c r="CF11" s="715"/>
      <c r="CG11" s="715"/>
      <c r="CH11" s="715"/>
      <c r="CI11" s="715"/>
      <c r="CJ11" s="715"/>
      <c r="CK11" s="715"/>
      <c r="CL11" s="715"/>
      <c r="CM11" s="715"/>
      <c r="CN11" s="715"/>
      <c r="CO11" s="715"/>
      <c r="CP11" s="715"/>
      <c r="CQ11" s="715"/>
      <c r="CR11" s="715"/>
      <c r="CS11" s="715"/>
      <c r="CT11" s="715"/>
      <c r="CU11" s="715"/>
      <c r="CV11" s="715"/>
      <c r="CW11" s="715"/>
      <c r="CX11" s="715"/>
      <c r="CY11" s="715"/>
      <c r="CZ11" s="715"/>
      <c r="DA11" s="715"/>
      <c r="DB11" s="715"/>
      <c r="DC11" s="715"/>
      <c r="DD11" s="715"/>
      <c r="DE11" s="715"/>
      <c r="DF11" s="715"/>
      <c r="DG11" s="715"/>
      <c r="DH11" s="715"/>
      <c r="DI11" s="715"/>
      <c r="DJ11" s="715"/>
      <c r="DK11" s="715"/>
      <c r="DL11" s="715"/>
      <c r="DM11" s="715"/>
      <c r="DN11" s="715"/>
      <c r="DO11" s="715"/>
      <c r="DP11" s="715"/>
      <c r="DQ11" s="715"/>
      <c r="DR11" s="715"/>
      <c r="DS11" s="715"/>
      <c r="DT11" s="715"/>
      <c r="DU11" s="715"/>
      <c r="DV11" s="715"/>
      <c r="DW11" s="715"/>
      <c r="DX11" s="715"/>
      <c r="DY11" s="715"/>
      <c r="DZ11" s="715"/>
      <c r="EA11" s="715"/>
      <c r="EB11" s="715"/>
      <c r="EC11" s="715"/>
      <c r="ED11" s="715"/>
      <c r="EE11" s="715"/>
      <c r="EF11" s="715"/>
      <c r="EG11" s="715"/>
      <c r="EH11" s="715"/>
      <c r="EI11" s="715"/>
      <c r="EJ11" s="715"/>
      <c r="EK11" s="715"/>
      <c r="EL11" s="715"/>
      <c r="EM11" s="715"/>
      <c r="EN11" s="715"/>
      <c r="EO11" s="715"/>
      <c r="EP11" s="715"/>
      <c r="EQ11" s="715"/>
      <c r="ER11" s="715"/>
      <c r="ES11" s="715"/>
      <c r="ET11" s="715"/>
      <c r="EU11" s="715"/>
      <c r="EV11" s="715"/>
      <c r="EW11" s="715"/>
      <c r="EX11" s="715"/>
      <c r="EY11" s="715"/>
      <c r="EZ11" s="715"/>
      <c r="FA11" s="715"/>
      <c r="FB11" s="715"/>
      <c r="FC11" s="715"/>
      <c r="FD11" s="715"/>
      <c r="FE11" s="715"/>
      <c r="FF11" s="715"/>
      <c r="FG11" s="715"/>
      <c r="FH11" s="715"/>
      <c r="FI11" s="715"/>
      <c r="FJ11" s="715"/>
      <c r="FK11" s="715"/>
      <c r="FL11" s="715"/>
      <c r="FM11" s="715"/>
      <c r="FN11" s="715"/>
      <c r="FO11" s="715"/>
      <c r="FP11" s="715"/>
      <c r="FQ11" s="715"/>
      <c r="FR11" s="715"/>
      <c r="FS11" s="715"/>
      <c r="FT11" s="715"/>
      <c r="FU11" s="715"/>
      <c r="FV11" s="715"/>
      <c r="FW11" s="715"/>
      <c r="FX11" s="715"/>
      <c r="FY11" s="715"/>
      <c r="FZ11" s="715"/>
      <c r="GA11" s="715"/>
      <c r="GB11" s="715"/>
      <c r="GC11" s="715"/>
      <c r="GD11" s="715"/>
      <c r="GE11" s="715"/>
      <c r="GF11" s="715"/>
      <c r="GG11" s="715"/>
      <c r="GH11" s="715"/>
      <c r="GI11" s="715"/>
      <c r="GJ11" s="715"/>
      <c r="GK11" s="715"/>
      <c r="GL11" s="715"/>
      <c r="GM11" s="715"/>
      <c r="GN11" s="715"/>
      <c r="GO11" s="715"/>
      <c r="GP11" s="715"/>
      <c r="GQ11" s="715"/>
      <c r="GR11" s="715"/>
      <c r="GS11" s="715"/>
      <c r="GT11" s="715"/>
      <c r="GU11" s="715"/>
      <c r="GV11" s="715"/>
      <c r="GW11" s="715"/>
      <c r="GX11" s="715"/>
      <c r="GY11" s="715"/>
      <c r="GZ11" s="715"/>
      <c r="HA11" s="715"/>
      <c r="HB11" s="715"/>
      <c r="HC11" s="715"/>
      <c r="HD11" s="715"/>
      <c r="HE11" s="715"/>
      <c r="HF11" s="715"/>
      <c r="HG11" s="715"/>
      <c r="HH11" s="715"/>
      <c r="HI11" s="715"/>
      <c r="HJ11" s="715"/>
      <c r="HK11" s="715"/>
      <c r="HL11" s="715"/>
      <c r="HM11" s="715"/>
      <c r="HN11" s="715"/>
      <c r="HO11" s="715"/>
      <c r="HP11" s="715"/>
      <c r="HQ11" s="715"/>
      <c r="HR11" s="715"/>
      <c r="HS11" s="715"/>
      <c r="HT11" s="715"/>
      <c r="HU11" s="715"/>
      <c r="HV11" s="715"/>
      <c r="HW11" s="715"/>
      <c r="HX11" s="715"/>
      <c r="HY11" s="715"/>
      <c r="HZ11" s="715"/>
      <c r="IA11" s="715"/>
      <c r="IB11" s="715"/>
      <c r="IC11" s="715"/>
      <c r="ID11" s="715"/>
      <c r="IE11" s="715"/>
      <c r="IF11" s="715"/>
      <c r="IG11" s="715"/>
      <c r="IH11" s="715"/>
      <c r="II11" s="715"/>
      <c r="IJ11" s="715"/>
      <c r="IK11" s="715"/>
      <c r="IL11" s="715"/>
    </row>
    <row r="12" spans="1:246" s="5" customFormat="1" ht="18" customHeight="1" x14ac:dyDescent="0.35">
      <c r="A12" s="15"/>
      <c r="B12" s="67"/>
      <c r="C12" s="1056" t="s">
        <v>17</v>
      </c>
      <c r="D12" s="1056" t="s">
        <v>18</v>
      </c>
      <c r="E12" s="1056" t="s">
        <v>19</v>
      </c>
      <c r="F12" s="1056" t="s">
        <v>20</v>
      </c>
      <c r="G12" s="1056" t="s">
        <v>4</v>
      </c>
      <c r="H12" s="15"/>
      <c r="I12" s="15"/>
      <c r="J12" s="15"/>
    </row>
    <row r="13" spans="1:246" s="5" customFormat="1" ht="18" customHeight="1" thickBot="1" x14ac:dyDescent="0.5">
      <c r="A13" s="15"/>
      <c r="B13" s="197" t="s">
        <v>26</v>
      </c>
      <c r="C13" s="1057"/>
      <c r="D13" s="1057"/>
      <c r="E13" s="1057"/>
      <c r="F13" s="1057"/>
      <c r="G13" s="1057"/>
      <c r="H13" s="15"/>
      <c r="I13" s="15"/>
      <c r="J13" s="15"/>
    </row>
    <row r="14" spans="1:246" s="5" customFormat="1" ht="18.649999999999999" customHeight="1" x14ac:dyDescent="0.35">
      <c r="A14" s="15"/>
      <c r="B14" s="275" t="s">
        <v>261</v>
      </c>
      <c r="C14" s="149">
        <v>42835</v>
      </c>
      <c r="D14" s="149">
        <v>41733</v>
      </c>
      <c r="E14" s="149">
        <v>34063</v>
      </c>
      <c r="F14" s="149">
        <v>13640</v>
      </c>
      <c r="G14" s="149">
        <v>132272</v>
      </c>
      <c r="H14" s="15"/>
      <c r="I14" s="15"/>
      <c r="J14" s="15"/>
    </row>
    <row r="15" spans="1:246" s="5" customFormat="1" ht="18.649999999999999" customHeight="1" x14ac:dyDescent="0.35">
      <c r="A15" s="15"/>
      <c r="B15" s="279" t="s">
        <v>262</v>
      </c>
      <c r="C15" s="129">
        <v>522</v>
      </c>
      <c r="D15" s="129">
        <v>685</v>
      </c>
      <c r="E15" s="129">
        <v>692</v>
      </c>
      <c r="F15" s="129">
        <v>1571</v>
      </c>
      <c r="G15" s="129">
        <v>3470</v>
      </c>
      <c r="H15" s="15"/>
      <c r="I15" s="15"/>
      <c r="J15" s="15"/>
    </row>
    <row r="16" spans="1:246" s="5" customFormat="1" ht="18.5" x14ac:dyDescent="0.35">
      <c r="A16" s="15"/>
      <c r="B16" s="125"/>
      <c r="C16" s="15"/>
      <c r="D16" s="15"/>
      <c r="E16" s="15"/>
      <c r="F16" s="15"/>
      <c r="G16" s="15"/>
      <c r="H16" s="15"/>
      <c r="I16" s="15"/>
      <c r="J16" s="15"/>
    </row>
    <row r="17" spans="1:10" s="5" customFormat="1" ht="14.5" x14ac:dyDescent="0.35">
      <c r="A17" s="15"/>
      <c r="B17" s="15"/>
      <c r="C17" s="15"/>
      <c r="D17" s="15"/>
      <c r="E17" s="15"/>
      <c r="F17" s="15"/>
      <c r="G17" s="15"/>
      <c r="H17" s="15"/>
      <c r="I17" s="15"/>
      <c r="J17" s="15"/>
    </row>
    <row r="18" spans="1:10" ht="13" x14ac:dyDescent="0.3">
      <c r="B18" s="312" t="s">
        <v>263</v>
      </c>
    </row>
    <row r="20" spans="1:10" ht="18" customHeight="1" x14ac:dyDescent="0.25"/>
    <row r="21" spans="1:10" ht="18.649999999999999" customHeight="1" x14ac:dyDescent="0.25"/>
    <row r="22" spans="1:10" ht="18.649999999999999" customHeight="1" x14ac:dyDescent="0.25"/>
  </sheetData>
  <mergeCells count="12">
    <mergeCell ref="C3:G3"/>
    <mergeCell ref="C5:C6"/>
    <mergeCell ref="D5:D6"/>
    <mergeCell ref="E5:E6"/>
    <mergeCell ref="F5:F6"/>
    <mergeCell ref="G5:G6"/>
    <mergeCell ref="C10:G10"/>
    <mergeCell ref="C12:C13"/>
    <mergeCell ref="D12:D13"/>
    <mergeCell ref="E12:E13"/>
    <mergeCell ref="F12:F13"/>
    <mergeCell ref="G12:G13"/>
  </mergeCells>
  <pageMargins left="0.70866141732283472" right="0.70866141732283472" top="0.74803149606299213" bottom="0.74803149606299213" header="0.31496062992125984" footer="0.31496062992125984"/>
  <pageSetup paperSize="9" scale="86" orientation="landscape" r:id="rId1"/>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rgb="FFB7DEE8"/>
    <pageSetUpPr fitToPage="1"/>
  </sheetPr>
  <dimension ref="A1:I45"/>
  <sheetViews>
    <sheetView showGridLines="0" zoomScaleNormal="100" workbookViewId="0">
      <selection activeCell="B1" sqref="B1"/>
    </sheetView>
  </sheetViews>
  <sheetFormatPr baseColWidth="10" defaultColWidth="9.1796875" defaultRowHeight="14.5" x14ac:dyDescent="0.35"/>
  <cols>
    <col min="1" max="1" customWidth="true" style="15" width="2.54296875" collapsed="false"/>
    <col min="2" max="2" customWidth="true" style="960" width="62.81640625" collapsed="false"/>
    <col min="3" max="4" customWidth="true" style="961" width="17.54296875" collapsed="false"/>
    <col min="5" max="5" customWidth="true" style="961" width="17.7265625" collapsed="false"/>
    <col min="6" max="8" customWidth="true" style="961" width="17.54296875" collapsed="false"/>
    <col min="9" max="9" customWidth="true" style="962" width="16.453125" collapsed="false"/>
    <col min="10" max="16384" style="960" width="9.1796875" collapsed="false"/>
  </cols>
  <sheetData>
    <row r="1" spans="1:9" s="6" customFormat="1" ht="49.5" customHeight="1" x14ac:dyDescent="0.55000000000000004">
      <c r="C1" s="153"/>
      <c r="D1" s="153"/>
      <c r="E1" s="153"/>
      <c r="F1" s="153"/>
      <c r="G1" s="153" t="s">
        <v>5</v>
      </c>
      <c r="H1" s="153"/>
      <c r="I1" s="153"/>
    </row>
    <row r="2" spans="1:9" s="68" customFormat="1" ht="56.15" customHeight="1" x14ac:dyDescent="0.7">
      <c r="B2" s="955" t="s">
        <v>345</v>
      </c>
      <c r="C2" s="258"/>
      <c r="D2" s="258"/>
      <c r="E2" s="258"/>
    </row>
    <row r="3" spans="1:9" ht="14.5" customHeight="1" x14ac:dyDescent="0.35">
      <c r="A3" s="1"/>
    </row>
    <row r="4" spans="1:9" ht="3" customHeight="1" x14ac:dyDescent="0.35">
      <c r="B4" s="224"/>
      <c r="C4" s="716"/>
      <c r="D4" s="716"/>
      <c r="E4" s="716"/>
      <c r="F4" s="716"/>
      <c r="G4" s="716"/>
      <c r="H4" s="716"/>
      <c r="I4" s="15"/>
    </row>
    <row r="5" spans="1:9" ht="40" customHeight="1" thickBot="1" x14ac:dyDescent="0.5">
      <c r="B5" s="197" t="s">
        <v>26</v>
      </c>
      <c r="C5" s="956" t="s">
        <v>30</v>
      </c>
      <c r="D5" s="956" t="s">
        <v>29</v>
      </c>
      <c r="E5" s="956" t="s">
        <v>31</v>
      </c>
      <c r="F5" s="956" t="s">
        <v>35</v>
      </c>
      <c r="G5" s="956" t="s">
        <v>40</v>
      </c>
      <c r="H5" s="956" t="s">
        <v>471</v>
      </c>
      <c r="I5" s="15"/>
    </row>
    <row r="6" spans="1:9" ht="18.649999999999999" customHeight="1" x14ac:dyDescent="0.35">
      <c r="B6" s="275" t="s">
        <v>264</v>
      </c>
      <c r="C6" s="66">
        <v>33154</v>
      </c>
      <c r="D6" s="66">
        <v>33347.497000000003</v>
      </c>
      <c r="E6" s="66">
        <v>33285.008000000002</v>
      </c>
      <c r="F6" s="66">
        <v>33675.086000000003</v>
      </c>
      <c r="G6" s="436">
        <v>33708.665000000001</v>
      </c>
      <c r="H6" s="436">
        <f>+G6-F6</f>
        <v>33.578999999997905</v>
      </c>
      <c r="I6" s="15"/>
    </row>
    <row r="7" spans="1:9" ht="18.649999999999999" customHeight="1" x14ac:dyDescent="0.35">
      <c r="B7" s="279" t="s">
        <v>265</v>
      </c>
      <c r="C7" s="52">
        <v>34965</v>
      </c>
      <c r="D7" s="52">
        <v>36168.097000000002</v>
      </c>
      <c r="E7" s="52">
        <v>37548.946000000004</v>
      </c>
      <c r="F7" s="52">
        <v>38206.139000000003</v>
      </c>
      <c r="G7" s="437">
        <v>35796.769</v>
      </c>
      <c r="H7" s="437">
        <f t="shared" ref="H7:H24" si="0">+G7-F7</f>
        <v>-2409.3700000000026</v>
      </c>
      <c r="I7" s="15"/>
    </row>
    <row r="8" spans="1:9" ht="18.649999999999999" customHeight="1" x14ac:dyDescent="0.35">
      <c r="B8" s="302" t="s">
        <v>8</v>
      </c>
      <c r="C8" s="52">
        <v>7502</v>
      </c>
      <c r="D8" s="52">
        <v>7502.1319999999996</v>
      </c>
      <c r="E8" s="52">
        <v>7502.1319999999996</v>
      </c>
      <c r="F8" s="52">
        <v>7502.1319999999996</v>
      </c>
      <c r="G8" s="437">
        <v>7502.1319999999996</v>
      </c>
      <c r="H8" s="927">
        <f t="shared" si="0"/>
        <v>0</v>
      </c>
      <c r="I8" s="15"/>
    </row>
    <row r="9" spans="1:9" ht="18.649999999999999" customHeight="1" x14ac:dyDescent="0.35">
      <c r="B9" s="302" t="s">
        <v>60</v>
      </c>
      <c r="C9" s="52">
        <v>855</v>
      </c>
      <c r="D9" s="52">
        <v>2136.6190000000001</v>
      </c>
      <c r="E9" s="52">
        <v>3658.9450000000002</v>
      </c>
      <c r="F9" s="52">
        <v>4816.0730000000003</v>
      </c>
      <c r="G9" s="437">
        <v>1005.171</v>
      </c>
      <c r="H9" s="927">
        <f t="shared" si="0"/>
        <v>-3810.902</v>
      </c>
      <c r="I9" s="15"/>
    </row>
    <row r="10" spans="1:9" ht="18.649999999999999" customHeight="1" x14ac:dyDescent="0.35">
      <c r="B10" s="302" t="s">
        <v>266</v>
      </c>
      <c r="C10" s="52">
        <v>26607</v>
      </c>
      <c r="D10" s="52">
        <v>26529.346000000005</v>
      </c>
      <c r="E10" s="52">
        <v>26387.869000000006</v>
      </c>
      <c r="F10" s="52">
        <v>25887.934000000001</v>
      </c>
      <c r="G10" s="437">
        <v>27289.466000000004</v>
      </c>
      <c r="H10" s="927">
        <f t="shared" si="0"/>
        <v>1401.5320000000029</v>
      </c>
      <c r="I10" s="15"/>
    </row>
    <row r="11" spans="1:9" ht="18.649999999999999" customHeight="1" x14ac:dyDescent="0.35">
      <c r="B11" s="279" t="s">
        <v>267</v>
      </c>
      <c r="C11" s="52">
        <v>-1810</v>
      </c>
      <c r="D11" s="52">
        <v>-2820.5999999999985</v>
      </c>
      <c r="E11" s="52">
        <v>-4263.9380000000019</v>
      </c>
      <c r="F11" s="52">
        <v>-4531.0529999999999</v>
      </c>
      <c r="G11" s="437">
        <v>-2088.1039999999994</v>
      </c>
      <c r="H11" s="437">
        <f t="shared" si="0"/>
        <v>2442.9490000000005</v>
      </c>
      <c r="I11" s="15"/>
    </row>
    <row r="12" spans="1:9" ht="18.649999999999999" customHeight="1" x14ac:dyDescent="0.35">
      <c r="B12" s="292" t="s">
        <v>268</v>
      </c>
      <c r="C12" s="112">
        <v>-5966</v>
      </c>
      <c r="D12" s="112">
        <v>-6062.9120000000003</v>
      </c>
      <c r="E12" s="112">
        <v>-6008.15</v>
      </c>
      <c r="F12" s="112">
        <v>-5362.2860000000001</v>
      </c>
      <c r="G12" s="928">
        <v>-5242.0420000000004</v>
      </c>
      <c r="H12" s="928">
        <f t="shared" si="0"/>
        <v>120.24399999999969</v>
      </c>
      <c r="I12" s="15"/>
    </row>
    <row r="13" spans="1:9" ht="18.649999999999999" customHeight="1" x14ac:dyDescent="0.35">
      <c r="B13" s="337" t="s">
        <v>16</v>
      </c>
      <c r="C13" s="347">
        <v>27188</v>
      </c>
      <c r="D13" s="347">
        <v>27284.585000000003</v>
      </c>
      <c r="E13" s="347">
        <v>27276.858</v>
      </c>
      <c r="F13" s="347">
        <v>28312.800000000003</v>
      </c>
      <c r="G13" s="929">
        <v>28466.623</v>
      </c>
      <c r="H13" s="929">
        <f t="shared" si="0"/>
        <v>153.82299999999668</v>
      </c>
      <c r="I13" s="15"/>
    </row>
    <row r="14" spans="1:9" ht="18.649999999999999" customHeight="1" x14ac:dyDescent="0.35">
      <c r="B14" s="279" t="s">
        <v>269</v>
      </c>
      <c r="C14" s="52">
        <v>4985</v>
      </c>
      <c r="D14" s="52">
        <v>4486.2089999999998</v>
      </c>
      <c r="E14" s="52">
        <v>4487.2700000000004</v>
      </c>
      <c r="F14" s="52">
        <v>4487.5020000000004</v>
      </c>
      <c r="G14" s="437">
        <v>4629.665</v>
      </c>
      <c r="H14" s="437">
        <f t="shared" si="0"/>
        <v>142.16299999999956</v>
      </c>
      <c r="I14" s="15"/>
    </row>
    <row r="15" spans="1:9" ht="18.649999999999999" customHeight="1" x14ac:dyDescent="0.35">
      <c r="B15" s="343" t="s">
        <v>270</v>
      </c>
      <c r="C15" s="326">
        <v>0</v>
      </c>
      <c r="D15" s="326">
        <v>0</v>
      </c>
      <c r="E15" s="326">
        <v>0</v>
      </c>
      <c r="F15" s="326">
        <v>0</v>
      </c>
      <c r="G15" s="930">
        <v>0</v>
      </c>
      <c r="H15" s="931">
        <v>0</v>
      </c>
      <c r="I15" s="15"/>
    </row>
    <row r="16" spans="1:9" ht="18.649999999999999" customHeight="1" x14ac:dyDescent="0.35">
      <c r="B16" s="337" t="s">
        <v>6</v>
      </c>
      <c r="C16" s="347">
        <v>32173</v>
      </c>
      <c r="D16" s="347">
        <v>31770.794000000002</v>
      </c>
      <c r="E16" s="347">
        <v>31764.128000000001</v>
      </c>
      <c r="F16" s="347">
        <v>32800.302000000003</v>
      </c>
      <c r="G16" s="929">
        <v>33096.288</v>
      </c>
      <c r="H16" s="929">
        <f t="shared" si="0"/>
        <v>295.98599999999715</v>
      </c>
      <c r="I16" s="15"/>
    </row>
    <row r="17" spans="2:9" ht="18.649999999999999" customHeight="1" x14ac:dyDescent="0.35">
      <c r="B17" s="279" t="s">
        <v>271</v>
      </c>
      <c r="C17" s="52">
        <v>6142</v>
      </c>
      <c r="D17" s="52">
        <v>6262.1350000000002</v>
      </c>
      <c r="E17" s="52">
        <v>6292.2049999999999</v>
      </c>
      <c r="F17" s="52">
        <v>6308.5709999999999</v>
      </c>
      <c r="G17" s="437">
        <v>5255.8419999999996</v>
      </c>
      <c r="H17" s="437">
        <f t="shared" si="0"/>
        <v>-1052.7290000000003</v>
      </c>
      <c r="I17" s="15"/>
    </row>
    <row r="18" spans="2:9" ht="18.649999999999999" customHeight="1" x14ac:dyDescent="0.35">
      <c r="B18" s="343" t="s">
        <v>272</v>
      </c>
      <c r="C18" s="441">
        <v>0</v>
      </c>
      <c r="D18" s="326">
        <v>0</v>
      </c>
      <c r="E18" s="326">
        <v>0</v>
      </c>
      <c r="F18" s="326">
        <v>0</v>
      </c>
      <c r="G18" s="930">
        <v>0</v>
      </c>
      <c r="H18" s="931">
        <v>0</v>
      </c>
      <c r="I18" s="15"/>
    </row>
    <row r="19" spans="2:9" ht="18.649999999999999" customHeight="1" x14ac:dyDescent="0.35">
      <c r="B19" s="337" t="s">
        <v>7</v>
      </c>
      <c r="C19" s="347">
        <v>6142</v>
      </c>
      <c r="D19" s="347">
        <v>6262.1350000000002</v>
      </c>
      <c r="E19" s="347">
        <v>6292.2049999999999</v>
      </c>
      <c r="F19" s="347">
        <v>6308.5709999999999</v>
      </c>
      <c r="G19" s="929">
        <v>5255.8419999999996</v>
      </c>
      <c r="H19" s="929">
        <f t="shared" si="0"/>
        <v>-1052.7290000000003</v>
      </c>
      <c r="I19" s="15"/>
    </row>
    <row r="20" spans="2:9" ht="18.649999999999999" customHeight="1" x14ac:dyDescent="0.35">
      <c r="B20" s="337" t="s">
        <v>273</v>
      </c>
      <c r="C20" s="347">
        <v>38315</v>
      </c>
      <c r="D20" s="347">
        <v>38032.929000000004</v>
      </c>
      <c r="E20" s="347">
        <v>38056.332999999999</v>
      </c>
      <c r="F20" s="347">
        <v>39108.873000000007</v>
      </c>
      <c r="G20" s="929">
        <v>38352.129999999997</v>
      </c>
      <c r="H20" s="929">
        <f t="shared" si="0"/>
        <v>-756.74300000000949</v>
      </c>
      <c r="I20" s="15"/>
    </row>
    <row r="21" spans="2:9" ht="18.649999999999999" customHeight="1" x14ac:dyDescent="0.35">
      <c r="B21" s="349" t="s">
        <v>274</v>
      </c>
      <c r="C21" s="348">
        <v>11200</v>
      </c>
      <c r="D21" s="348">
        <v>11716.793236866046</v>
      </c>
      <c r="E21" s="348">
        <v>15115.336799248595</v>
      </c>
      <c r="F21" s="348">
        <v>14001.288748762096</v>
      </c>
      <c r="G21" s="932">
        <v>17148.72365178588</v>
      </c>
      <c r="H21" s="932">
        <f t="shared" si="0"/>
        <v>3147.4349030237845</v>
      </c>
      <c r="I21" s="15"/>
    </row>
    <row r="22" spans="2:9" ht="18.649999999999999" customHeight="1" x14ac:dyDescent="0.35">
      <c r="B22" s="337" t="s">
        <v>275</v>
      </c>
      <c r="C22" s="347">
        <v>49515</v>
      </c>
      <c r="D22" s="347">
        <v>49749.722236866051</v>
      </c>
      <c r="E22" s="347">
        <v>53171.669799248593</v>
      </c>
      <c r="F22" s="347">
        <v>53110.161748762104</v>
      </c>
      <c r="G22" s="929">
        <v>55500.853651785874</v>
      </c>
      <c r="H22" s="929">
        <f t="shared" si="0"/>
        <v>2390.6919030237696</v>
      </c>
      <c r="I22" s="15"/>
    </row>
    <row r="23" spans="2:9" ht="18.649999999999999" customHeight="1" x14ac:dyDescent="0.35">
      <c r="B23" s="349" t="s">
        <v>276</v>
      </c>
      <c r="C23" s="348">
        <v>6951</v>
      </c>
      <c r="D23" s="348">
        <v>5954.4817631339465</v>
      </c>
      <c r="E23" s="348">
        <v>7199.7692007514052</v>
      </c>
      <c r="F23" s="348">
        <v>8190.081251237898</v>
      </c>
      <c r="G23" s="932">
        <v>7500.3613482141227</v>
      </c>
      <c r="H23" s="932">
        <f t="shared" si="0"/>
        <v>-689.71990302377526</v>
      </c>
      <c r="I23" s="15"/>
    </row>
    <row r="24" spans="2:9" ht="18.649999999999999" customHeight="1" x14ac:dyDescent="0.35">
      <c r="B24" s="337" t="s">
        <v>15</v>
      </c>
      <c r="C24" s="347">
        <v>56466</v>
      </c>
      <c r="D24" s="347">
        <v>55704.203999999998</v>
      </c>
      <c r="E24" s="347">
        <v>60371.438999999998</v>
      </c>
      <c r="F24" s="347">
        <v>61300.243000000002</v>
      </c>
      <c r="G24" s="929">
        <v>63001.214999999997</v>
      </c>
      <c r="H24" s="929">
        <f t="shared" si="0"/>
        <v>1700.9719999999943</v>
      </c>
      <c r="I24" s="15"/>
    </row>
    <row r="25" spans="2:9" ht="18.649999999999999" customHeight="1" x14ac:dyDescent="0.35">
      <c r="B25" s="350"/>
      <c r="C25" s="351"/>
      <c r="D25" s="351"/>
      <c r="E25" s="351"/>
      <c r="F25" s="351"/>
      <c r="G25" s="351"/>
      <c r="H25" s="348"/>
      <c r="I25" s="15"/>
    </row>
    <row r="26" spans="2:9" ht="18.649999999999999" customHeight="1" x14ac:dyDescent="0.35">
      <c r="B26" s="963" t="s">
        <v>277</v>
      </c>
      <c r="C26" s="964">
        <v>215179</v>
      </c>
      <c r="D26" s="964">
        <v>217970.48047103547</v>
      </c>
      <c r="E26" s="964">
        <v>222422.97634332115</v>
      </c>
      <c r="F26" s="964">
        <v>228427.79182195984</v>
      </c>
      <c r="G26" s="965">
        <v>232161.48065911038</v>
      </c>
      <c r="H26" s="965">
        <f t="shared" ref="H26:H40" si="1">+G26-F26</f>
        <v>3733.6888371505484</v>
      </c>
      <c r="I26" s="15"/>
    </row>
    <row r="27" spans="2:9" ht="18.649999999999999" customHeight="1" x14ac:dyDescent="0.35">
      <c r="B27" s="963" t="s">
        <v>278</v>
      </c>
      <c r="C27" s="966">
        <v>0.126</v>
      </c>
      <c r="D27" s="966">
        <v>0.12517559690210278</v>
      </c>
      <c r="E27" s="966">
        <v>0.12263507326642724</v>
      </c>
      <c r="F27" s="966">
        <v>0.12394638924701176</v>
      </c>
      <c r="G27" s="967">
        <v>0.12261561616157329</v>
      </c>
      <c r="H27" s="968">
        <f>+(G27-F27)*100</f>
        <v>-0.13307730854384692</v>
      </c>
      <c r="I27" s="15"/>
    </row>
    <row r="28" spans="2:9" ht="18.649999999999999" customHeight="1" x14ac:dyDescent="0.35">
      <c r="B28" s="963" t="s">
        <v>279</v>
      </c>
      <c r="C28" s="966">
        <v>0.15</v>
      </c>
      <c r="D28" s="966">
        <v>0.14575732425484006</v>
      </c>
      <c r="E28" s="966">
        <v>0.14280956276284359</v>
      </c>
      <c r="F28" s="966">
        <v>0.14359155573138432</v>
      </c>
      <c r="G28" s="967">
        <v>0.1425571886690207</v>
      </c>
      <c r="H28" s="968">
        <f t="shared" ref="H28:H36" si="2">+(G28-F28)*100</f>
        <v>-0.10343670623636225</v>
      </c>
      <c r="I28" s="15"/>
    </row>
    <row r="29" spans="2:9" ht="18.649999999999999" customHeight="1" x14ac:dyDescent="0.35">
      <c r="B29" s="963" t="s">
        <v>280</v>
      </c>
      <c r="C29" s="966">
        <v>0.17799999999999999</v>
      </c>
      <c r="D29" s="966">
        <v>0.17448660441455477</v>
      </c>
      <c r="E29" s="966">
        <v>0.171098928832146</v>
      </c>
      <c r="F29" s="966">
        <v>0.17120890889880014</v>
      </c>
      <c r="G29" s="967">
        <v>0.1651959226445216</v>
      </c>
      <c r="H29" s="968">
        <f t="shared" si="2"/>
        <v>-0.60129862542785406</v>
      </c>
      <c r="I29" s="15"/>
    </row>
    <row r="30" spans="2:9" ht="18.649999999999999" customHeight="1" x14ac:dyDescent="0.35">
      <c r="B30" s="979" t="s">
        <v>438</v>
      </c>
      <c r="C30" s="980">
        <v>8941</v>
      </c>
      <c r="D30" s="980">
        <v>8757.0942978359817</v>
      </c>
      <c r="E30" s="980">
        <v>8319.7472147643639</v>
      </c>
      <c r="F30" s="980">
        <v>8837.0458969243737</v>
      </c>
      <c r="G30" s="981">
        <v>8498.4847770449942</v>
      </c>
      <c r="H30" s="930">
        <f t="shared" si="1"/>
        <v>-338.56111987937948</v>
      </c>
      <c r="I30" s="15"/>
    </row>
    <row r="31" spans="2:9" ht="18.649999999999999" customHeight="1" x14ac:dyDescent="0.35">
      <c r="B31" s="963" t="s">
        <v>281</v>
      </c>
      <c r="C31" s="966">
        <v>0.23</v>
      </c>
      <c r="D31" s="966">
        <v>0.22824064125268989</v>
      </c>
      <c r="E31" s="966">
        <v>0.23905655195070954</v>
      </c>
      <c r="F31" s="966">
        <v>0.23250306508306567</v>
      </c>
      <c r="G31" s="967">
        <v>0.23906142179235768</v>
      </c>
      <c r="H31" s="968">
        <f t="shared" si="2"/>
        <v>0.65583567092920014</v>
      </c>
      <c r="I31" s="15"/>
    </row>
    <row r="32" spans="2:9" ht="18.649999999999999" customHeight="1" x14ac:dyDescent="0.35">
      <c r="B32" s="963" t="s">
        <v>282</v>
      </c>
      <c r="C32" s="966">
        <v>0.26200000000000001</v>
      </c>
      <c r="D32" s="966">
        <v>0.25555847690762018</v>
      </c>
      <c r="E32" s="966">
        <v>0.27142627075906772</v>
      </c>
      <c r="F32" s="966">
        <v>0.26835720168314003</v>
      </c>
      <c r="G32" s="967">
        <v>0.27136807889551046</v>
      </c>
      <c r="H32" s="968">
        <f t="shared" si="2"/>
        <v>0.30108772123704219</v>
      </c>
      <c r="I32" s="15"/>
    </row>
    <row r="33" spans="2:9" ht="18.649999999999999" customHeight="1" x14ac:dyDescent="0.35">
      <c r="B33" s="963" t="s">
        <v>283</v>
      </c>
      <c r="C33" s="966">
        <v>5.6000000000000001E-2</v>
      </c>
      <c r="D33" s="966">
        <v>5.4469777239517181E-2</v>
      </c>
      <c r="E33" s="966">
        <v>5.5679322816403989E-2</v>
      </c>
      <c r="F33" s="966">
        <v>5.8200101518602082E-2</v>
      </c>
      <c r="G33" s="967">
        <v>5.7915832895937873E-2</v>
      </c>
      <c r="H33" s="968">
        <f t="shared" si="2"/>
        <v>-2.842686226642091E-2</v>
      </c>
      <c r="I33" s="15"/>
    </row>
    <row r="34" spans="2:9" ht="18.649999999999999" customHeight="1" x14ac:dyDescent="0.35">
      <c r="B34" s="974" t="s">
        <v>284</v>
      </c>
      <c r="C34" s="610">
        <v>0.128</v>
      </c>
      <c r="D34" s="610">
        <v>0.12560428253737632</v>
      </c>
      <c r="E34" s="610">
        <v>0.1205051086559198</v>
      </c>
      <c r="F34" s="610">
        <v>0.12069760364779862</v>
      </c>
      <c r="G34" s="975">
        <v>0.1184311400289807</v>
      </c>
      <c r="H34" s="976">
        <f t="shared" si="2"/>
        <v>-0.22664636188179238</v>
      </c>
      <c r="I34" s="15"/>
    </row>
    <row r="35" spans="2:9" ht="18.649999999999999" customHeight="1" x14ac:dyDescent="0.35">
      <c r="B35" s="974" t="s">
        <v>285</v>
      </c>
      <c r="C35" s="610">
        <v>0.153</v>
      </c>
      <c r="D35" s="610">
        <v>0.14760128457082183</v>
      </c>
      <c r="E35" s="610">
        <v>0.14189352529661864</v>
      </c>
      <c r="F35" s="610">
        <v>0.14152203346898501</v>
      </c>
      <c r="G35" s="975">
        <v>0.13957179486766449</v>
      </c>
      <c r="H35" s="976">
        <f t="shared" si="2"/>
        <v>-0.19502386013205142</v>
      </c>
      <c r="I35" s="15"/>
    </row>
    <row r="36" spans="2:9" ht="18.649999999999999" customHeight="1" x14ac:dyDescent="0.35">
      <c r="B36" s="974" t="s">
        <v>286</v>
      </c>
      <c r="C36" s="610">
        <v>0.183</v>
      </c>
      <c r="D36" s="610">
        <v>0.17828026033735189</v>
      </c>
      <c r="E36" s="610">
        <v>0.1719082473815027</v>
      </c>
      <c r="F36" s="610">
        <v>0.1707923790482829</v>
      </c>
      <c r="G36" s="975">
        <v>0.16290071123610153</v>
      </c>
      <c r="H36" s="976">
        <f t="shared" si="2"/>
        <v>-0.78916678121813688</v>
      </c>
      <c r="I36" s="15"/>
    </row>
    <row r="37" spans="2:9" ht="18.649999999999999" customHeight="1" x14ac:dyDescent="0.35">
      <c r="B37" s="974" t="s">
        <v>287</v>
      </c>
      <c r="C37" s="977">
        <v>200586</v>
      </c>
      <c r="D37" s="977">
        <v>203946.39294227038</v>
      </c>
      <c r="E37" s="977">
        <v>209799.05261366686</v>
      </c>
      <c r="F37" s="977">
        <v>215492.21041982609</v>
      </c>
      <c r="G37" s="978">
        <v>218993.44116753648</v>
      </c>
      <c r="H37" s="514">
        <f t="shared" si="1"/>
        <v>3501.2307477103896</v>
      </c>
      <c r="I37" s="15"/>
    </row>
    <row r="38" spans="2:9" ht="18.649999999999999" customHeight="1" x14ac:dyDescent="0.35">
      <c r="B38" s="974" t="s">
        <v>288</v>
      </c>
      <c r="C38" s="50">
        <v>1077</v>
      </c>
      <c r="D38" s="50">
        <v>2333.8342829799699</v>
      </c>
      <c r="E38" s="50">
        <v>3497.7858995500101</v>
      </c>
      <c r="F38" s="50">
        <v>4304.4428729200299</v>
      </c>
      <c r="G38" s="514">
        <v>1542.89029845202</v>
      </c>
      <c r="H38" s="927">
        <f t="shared" si="1"/>
        <v>-2761.5525744680099</v>
      </c>
      <c r="I38" s="15"/>
    </row>
    <row r="39" spans="2:9" ht="18.649999999999999" customHeight="1" x14ac:dyDescent="0.35">
      <c r="B39" s="974" t="s">
        <v>436</v>
      </c>
      <c r="C39" s="977">
        <v>7019</v>
      </c>
      <c r="D39" s="977">
        <v>8197.4121573899665</v>
      </c>
      <c r="E39" s="977">
        <v>9282.448506670009</v>
      </c>
      <c r="F39" s="977">
        <v>10010.51577259003</v>
      </c>
      <c r="G39" s="978">
        <v>8267.185486902019</v>
      </c>
      <c r="H39" s="514">
        <f t="shared" si="1"/>
        <v>-1743.3302856880109</v>
      </c>
      <c r="I39" s="15"/>
    </row>
    <row r="40" spans="2:9" ht="18.649999999999999" customHeight="1" x14ac:dyDescent="0.35">
      <c r="B40" s="979" t="s">
        <v>437</v>
      </c>
      <c r="C40" s="326">
        <v>11507</v>
      </c>
      <c r="D40" s="326">
        <v>11183.254133075226</v>
      </c>
      <c r="E40" s="326">
        <v>10386.124895548612</v>
      </c>
      <c r="F40" s="326">
        <v>10702.981696319943</v>
      </c>
      <c r="G40" s="930">
        <v>10356.449491682315</v>
      </c>
      <c r="H40" s="930">
        <f t="shared" si="1"/>
        <v>-346.53220463762773</v>
      </c>
      <c r="I40" s="15"/>
    </row>
    <row r="41" spans="2:9" ht="18.649999999999999" customHeight="1" x14ac:dyDescent="0.35">
      <c r="B41" s="969" t="s">
        <v>289</v>
      </c>
      <c r="C41" s="970">
        <v>5.6000000000000001E-2</v>
      </c>
      <c r="D41" s="970">
        <v>5.4965580392951754E-2</v>
      </c>
      <c r="E41" s="970">
        <v>5.5585084492796345E-2</v>
      </c>
      <c r="F41" s="970">
        <v>5.7596427033206353E-2</v>
      </c>
      <c r="G41" s="971">
        <v>5.7111345301278718E-2</v>
      </c>
      <c r="H41" s="972">
        <f t="shared" ref="H41" si="3">+(G41-F41)*100</f>
        <v>-4.8508173192763487E-2</v>
      </c>
      <c r="I41" s="15"/>
    </row>
    <row r="42" spans="2:9" ht="3" customHeight="1" x14ac:dyDescent="0.35">
      <c r="B42" s="239"/>
      <c r="C42" s="973">
        <v>0</v>
      </c>
      <c r="D42" s="973">
        <v>0</v>
      </c>
      <c r="E42" s="973">
        <v>1</v>
      </c>
      <c r="F42" s="973">
        <v>2</v>
      </c>
      <c r="G42" s="973">
        <v>3</v>
      </c>
      <c r="H42" s="973">
        <v>0</v>
      </c>
      <c r="I42" s="15"/>
    </row>
    <row r="43" spans="2:9" x14ac:dyDescent="0.35">
      <c r="B43" s="15"/>
      <c r="C43" s="34"/>
      <c r="D43" s="34"/>
      <c r="E43" s="34"/>
      <c r="F43" s="34"/>
      <c r="G43" s="34"/>
      <c r="H43" s="34"/>
      <c r="I43" s="15"/>
    </row>
    <row r="44" spans="2:9" ht="80.5" customHeight="1" x14ac:dyDescent="0.35">
      <c r="B44" s="1058" t="s">
        <v>435</v>
      </c>
      <c r="C44" s="1059"/>
      <c r="D44" s="1059"/>
      <c r="E44" s="1059"/>
      <c r="F44" s="1059"/>
      <c r="G44" s="1059"/>
      <c r="H44" s="1059"/>
      <c r="I44" s="15"/>
    </row>
    <row r="45" spans="2:9" x14ac:dyDescent="0.35">
      <c r="B45" s="15"/>
      <c r="C45" s="34"/>
      <c r="D45" s="34"/>
      <c r="E45" s="34"/>
      <c r="F45" s="34"/>
      <c r="G45" s="34"/>
      <c r="H45" s="34"/>
      <c r="I45" s="15"/>
    </row>
  </sheetData>
  <mergeCells count="1">
    <mergeCell ref="B44:H44"/>
  </mergeCells>
  <phoneticPr fontId="96" type="noConversion"/>
  <pageMargins left="0.70866141732283472" right="0.70866141732283472" top="0.74803149606299213" bottom="0.74803149606299213" header="0.31496062992125984" footer="0.31496062992125984"/>
  <pageSetup paperSize="9" scale="56" orientation="portrait" r:id="rId1"/>
  <ignoredErrors>
    <ignoredError sqref="H30:H41"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B28F-83B2-4CC1-8761-474CA93B3640}">
  <sheetPr>
    <tabColor rgb="FFB7DEE8"/>
    <pageSetUpPr fitToPage="1"/>
  </sheetPr>
  <dimension ref="A1:J54"/>
  <sheetViews>
    <sheetView showGridLines="0" zoomScaleNormal="100" workbookViewId="0">
      <selection activeCell="B1" sqref="B1"/>
    </sheetView>
  </sheetViews>
  <sheetFormatPr baseColWidth="10" defaultColWidth="11.453125" defaultRowHeight="12.5" x14ac:dyDescent="0.25"/>
  <cols>
    <col min="1" max="1" customWidth="true" style="15" width="2.54296875" collapsed="false"/>
    <col min="2" max="2" customWidth="true" style="15" width="61.81640625" collapsed="false"/>
    <col min="3" max="7" customWidth="true" style="15" width="17.54296875" collapsed="false"/>
    <col min="8" max="9" customWidth="true" style="15" width="12.81640625" collapsed="false"/>
    <col min="10" max="16384" style="15" width="11.453125" collapsed="false"/>
  </cols>
  <sheetData>
    <row r="1" spans="1:10" s="6" customFormat="1" ht="49.5" customHeight="1" x14ac:dyDescent="0.55000000000000004">
      <c r="C1" s="153"/>
      <c r="D1" s="153"/>
      <c r="E1" s="153"/>
      <c r="F1" s="153"/>
      <c r="G1" s="153" t="s">
        <v>5</v>
      </c>
      <c r="H1" s="153"/>
      <c r="I1" s="153"/>
      <c r="J1" s="153"/>
    </row>
    <row r="2" spans="1:10" s="68" customFormat="1" ht="56.15" customHeight="1" x14ac:dyDescent="0.7">
      <c r="B2" s="948" t="s">
        <v>338</v>
      </c>
      <c r="I2" s="153"/>
    </row>
    <row r="4" spans="1:10" ht="23.5" x14ac:dyDescent="0.55000000000000004">
      <c r="B4" s="954" t="s">
        <v>392</v>
      </c>
    </row>
    <row r="5" spans="1:10" s="717" customFormat="1" ht="14.5" customHeight="1" x14ac:dyDescent="0.35">
      <c r="A5" s="1"/>
      <c r="C5" s="159"/>
      <c r="D5" s="159"/>
      <c r="E5" s="159"/>
      <c r="F5" s="159"/>
      <c r="H5" s="15"/>
    </row>
    <row r="6" spans="1:10" s="924" customFormat="1" ht="3" customHeight="1" x14ac:dyDescent="0.35">
      <c r="A6" s="15"/>
      <c r="B6" s="716"/>
      <c r="C6" s="716"/>
      <c r="D6" s="716"/>
      <c r="E6" s="716"/>
      <c r="F6" s="716"/>
      <c r="G6" s="15"/>
      <c r="H6" s="15"/>
    </row>
    <row r="7" spans="1:10" s="2" customFormat="1" ht="46" customHeight="1" thickBot="1" x14ac:dyDescent="0.3">
      <c r="A7" s="15"/>
      <c r="B7" s="892" t="s">
        <v>337</v>
      </c>
      <c r="C7" s="327">
        <v>2024</v>
      </c>
      <c r="D7" s="327">
        <v>2025</v>
      </c>
      <c r="E7" s="327" t="s">
        <v>43</v>
      </c>
      <c r="F7" s="328" t="s">
        <v>4</v>
      </c>
      <c r="H7" s="15"/>
    </row>
    <row r="8" spans="1:10" s="2" customFormat="1" ht="20.5" customHeight="1" x14ac:dyDescent="0.25">
      <c r="A8" s="15"/>
      <c r="B8" s="337" t="s">
        <v>403</v>
      </c>
      <c r="C8" s="894">
        <v>0</v>
      </c>
      <c r="D8" s="894">
        <v>8.5110766936514661</v>
      </c>
      <c r="E8" s="894">
        <v>10.466870872259735</v>
      </c>
      <c r="F8" s="895">
        <v>18.977947565911201</v>
      </c>
      <c r="H8" s="15"/>
    </row>
    <row r="9" spans="1:10" s="2" customFormat="1" ht="20.5" customHeight="1" x14ac:dyDescent="0.25">
      <c r="A9" s="15"/>
      <c r="B9" s="337" t="s">
        <v>44</v>
      </c>
      <c r="C9" s="894">
        <v>0.99939999999999996</v>
      </c>
      <c r="D9" s="894">
        <v>1</v>
      </c>
      <c r="E9" s="894">
        <v>7.5108283259229678</v>
      </c>
      <c r="F9" s="895">
        <v>9.5102283259229683</v>
      </c>
      <c r="H9" s="15"/>
    </row>
    <row r="10" spans="1:10" s="2" customFormat="1" ht="20.5" customHeight="1" x14ac:dyDescent="0.25">
      <c r="A10" s="15"/>
      <c r="B10" s="337" t="s">
        <v>45</v>
      </c>
      <c r="C10" s="894">
        <v>1.5</v>
      </c>
      <c r="D10" s="894">
        <v>0</v>
      </c>
      <c r="E10" s="894">
        <v>17.216578077428956</v>
      </c>
      <c r="F10" s="895">
        <v>18.716578077428956</v>
      </c>
      <c r="H10" s="15"/>
    </row>
    <row r="11" spans="1:10" s="2" customFormat="1" ht="20.5" customHeight="1" x14ac:dyDescent="0.25">
      <c r="A11" s="15"/>
      <c r="B11" s="337" t="s">
        <v>400</v>
      </c>
      <c r="C11" s="894">
        <v>0</v>
      </c>
      <c r="D11" s="894">
        <v>0</v>
      </c>
      <c r="E11" s="894">
        <v>4.517782598132511</v>
      </c>
      <c r="F11" s="895">
        <v>4.517782598132511</v>
      </c>
      <c r="H11" s="15"/>
    </row>
    <row r="12" spans="1:10" s="2" customFormat="1" ht="20.5" customHeight="1" x14ac:dyDescent="0.25">
      <c r="A12" s="15"/>
      <c r="B12" s="337" t="s">
        <v>46</v>
      </c>
      <c r="C12" s="894">
        <v>0.39500000000000002</v>
      </c>
      <c r="D12" s="894">
        <v>0</v>
      </c>
      <c r="E12" s="894">
        <v>4.25</v>
      </c>
      <c r="F12" s="895">
        <v>4.6449999999999996</v>
      </c>
      <c r="H12" s="15"/>
    </row>
    <row r="13" spans="1:10" s="3" customFormat="1" ht="20.5" customHeight="1" x14ac:dyDescent="0.45">
      <c r="A13" s="15"/>
      <c r="B13" s="202" t="s">
        <v>401</v>
      </c>
      <c r="C13" s="807">
        <v>2.8944000000000001</v>
      </c>
      <c r="D13" s="807">
        <v>9.5110766936514661</v>
      </c>
      <c r="E13" s="807">
        <v>43.962059873744167</v>
      </c>
      <c r="F13" s="807">
        <v>56.367536567395632</v>
      </c>
      <c r="H13" s="15"/>
    </row>
    <row r="14" spans="1:10" s="2" customFormat="1" ht="14.5" x14ac:dyDescent="0.25">
      <c r="A14" s="15"/>
      <c r="B14" s="15"/>
      <c r="C14" s="157"/>
      <c r="D14" s="157"/>
      <c r="E14" s="157"/>
      <c r="F14" s="157"/>
      <c r="H14" s="15"/>
    </row>
    <row r="15" spans="1:10" s="2" customFormat="1" ht="14.5" x14ac:dyDescent="0.3">
      <c r="A15" s="15"/>
      <c r="B15" s="312" t="s">
        <v>402</v>
      </c>
      <c r="C15" s="157"/>
      <c r="D15" s="157"/>
      <c r="E15" s="157"/>
      <c r="F15" s="157"/>
    </row>
    <row r="16" spans="1:10" s="2" customFormat="1" ht="14.5" x14ac:dyDescent="0.3">
      <c r="A16" s="15"/>
      <c r="B16" s="312"/>
      <c r="C16" s="157"/>
      <c r="D16" s="157"/>
      <c r="E16" s="157"/>
      <c r="F16" s="157"/>
    </row>
    <row r="17" spans="1:8" ht="23.5" x14ac:dyDescent="0.55000000000000004">
      <c r="B17" s="299" t="s">
        <v>335</v>
      </c>
    </row>
    <row r="18" spans="1:8" s="717" customFormat="1" ht="14.5" customHeight="1" x14ac:dyDescent="0.35">
      <c r="A18" s="1"/>
      <c r="C18" s="159"/>
      <c r="D18" s="159"/>
      <c r="E18" s="159"/>
      <c r="F18" s="15"/>
      <c r="H18" s="15"/>
    </row>
    <row r="19" spans="1:8" s="924" customFormat="1" ht="3" customHeight="1" x14ac:dyDescent="0.35">
      <c r="A19" s="15"/>
      <c r="B19" s="716"/>
      <c r="C19" s="716"/>
      <c r="D19" s="716"/>
      <c r="E19" s="159"/>
      <c r="F19" s="15"/>
      <c r="G19" s="15"/>
      <c r="H19" s="15"/>
    </row>
    <row r="20" spans="1:8" s="2" customFormat="1" ht="46" customHeight="1" thickBot="1" x14ac:dyDescent="0.4">
      <c r="A20" s="15"/>
      <c r="B20" s="892" t="s">
        <v>121</v>
      </c>
      <c r="C20" s="327" t="s">
        <v>35</v>
      </c>
      <c r="D20" s="327" t="s">
        <v>40</v>
      </c>
      <c r="E20" s="159"/>
      <c r="F20" s="15"/>
      <c r="H20" s="15"/>
    </row>
    <row r="21" spans="1:8" s="2" customFormat="1" ht="20.5" customHeight="1" x14ac:dyDescent="0.35">
      <c r="A21" s="15"/>
      <c r="B21" s="337" t="s">
        <v>460</v>
      </c>
      <c r="C21" s="893">
        <v>2.1540213395477399</v>
      </c>
      <c r="D21" s="933">
        <v>1.9740548190423939</v>
      </c>
      <c r="E21" s="159"/>
      <c r="F21" s="15"/>
      <c r="H21" s="15"/>
    </row>
    <row r="22" spans="1:8" s="2" customFormat="1" ht="20.5" customHeight="1" x14ac:dyDescent="0.35">
      <c r="A22" s="15"/>
      <c r="B22" s="337" t="s">
        <v>404</v>
      </c>
      <c r="C22" s="893">
        <v>2.0259114806559677</v>
      </c>
      <c r="D22" s="933">
        <v>2.0318628218452783</v>
      </c>
      <c r="E22" s="159"/>
      <c r="F22" s="15"/>
      <c r="H22" s="15"/>
    </row>
    <row r="23" spans="1:8" s="2" customFormat="1" ht="20.5" customHeight="1" x14ac:dyDescent="0.35">
      <c r="A23" s="15"/>
      <c r="B23" s="337" t="s">
        <v>47</v>
      </c>
      <c r="C23" s="893">
        <v>1.44</v>
      </c>
      <c r="D23" s="933">
        <v>1.44</v>
      </c>
      <c r="E23" s="159"/>
      <c r="F23" s="15"/>
      <c r="H23" s="15"/>
    </row>
    <row r="24" spans="1:8" s="2" customFormat="1" ht="20.5" customHeight="1" x14ac:dyDescent="0.35">
      <c r="A24" s="15"/>
      <c r="B24" s="337" t="s">
        <v>48</v>
      </c>
      <c r="C24" s="893">
        <v>0.89083890472661498</v>
      </c>
      <c r="D24" s="933">
        <v>0.89783142332640675</v>
      </c>
      <c r="E24" s="159"/>
      <c r="F24" s="15"/>
      <c r="H24" s="15"/>
    </row>
    <row r="25" spans="1:8" ht="14.5" x14ac:dyDescent="0.35">
      <c r="E25" s="159"/>
    </row>
    <row r="27" spans="1:8" ht="23.5" x14ac:dyDescent="0.55000000000000004">
      <c r="B27" s="299" t="s">
        <v>336</v>
      </c>
    </row>
    <row r="28" spans="1:8" s="717" customFormat="1" ht="14.5" customHeight="1" x14ac:dyDescent="0.35">
      <c r="A28" s="1"/>
      <c r="C28" s="159"/>
      <c r="D28" s="159"/>
      <c r="E28" s="159"/>
      <c r="F28" s="15"/>
      <c r="H28" s="15"/>
    </row>
    <row r="29" spans="1:8" s="924" customFormat="1" ht="3" customHeight="1" x14ac:dyDescent="0.35">
      <c r="A29" s="15"/>
      <c r="B29" s="716"/>
      <c r="C29" s="716"/>
      <c r="D29" s="716"/>
      <c r="E29" s="159"/>
      <c r="F29" s="15"/>
      <c r="G29" s="15"/>
      <c r="H29" s="15"/>
    </row>
    <row r="30" spans="1:8" s="2" customFormat="1" ht="46" customHeight="1" thickBot="1" x14ac:dyDescent="0.4">
      <c r="A30" s="15"/>
      <c r="B30" s="892" t="s">
        <v>337</v>
      </c>
      <c r="C30" s="327" t="s">
        <v>35</v>
      </c>
      <c r="D30" s="327" t="s">
        <v>40</v>
      </c>
      <c r="E30" s="159"/>
      <c r="F30" s="159"/>
      <c r="H30" s="15"/>
    </row>
    <row r="31" spans="1:8" s="2" customFormat="1" ht="20.5" customHeight="1" x14ac:dyDescent="0.35">
      <c r="A31" s="15"/>
      <c r="B31" s="337" t="s">
        <v>405</v>
      </c>
      <c r="C31" s="894">
        <v>101.38365085884901</v>
      </c>
      <c r="D31" s="895">
        <v>107.48257586207579</v>
      </c>
      <c r="E31" s="159"/>
      <c r="F31" s="159"/>
      <c r="H31" s="15"/>
    </row>
    <row r="32" spans="1:8" s="2" customFormat="1" ht="20.5" customHeight="1" x14ac:dyDescent="0.35">
      <c r="A32" s="15"/>
      <c r="B32" s="337" t="s">
        <v>406</v>
      </c>
      <c r="C32" s="894">
        <v>58.820132871035035</v>
      </c>
      <c r="D32" s="895">
        <v>49.53915424891666</v>
      </c>
      <c r="E32" s="159"/>
      <c r="F32" s="159"/>
      <c r="H32" s="15"/>
    </row>
    <row r="33" spans="1:8" s="2" customFormat="1" ht="20.5" customHeight="1" x14ac:dyDescent="0.45">
      <c r="A33" s="15"/>
      <c r="B33" s="202" t="s">
        <v>336</v>
      </c>
      <c r="C33" s="934">
        <v>160.20378372988404</v>
      </c>
      <c r="D33" s="934">
        <v>157.02173011099245</v>
      </c>
      <c r="E33" s="159"/>
      <c r="F33" s="159"/>
    </row>
    <row r="36" spans="1:8" ht="23.5" x14ac:dyDescent="0.55000000000000004">
      <c r="B36" s="299" t="s">
        <v>393</v>
      </c>
    </row>
    <row r="37" spans="1:8" s="717" customFormat="1" ht="14.5" customHeight="1" x14ac:dyDescent="0.35">
      <c r="A37" s="1"/>
      <c r="C37" s="159"/>
      <c r="D37" s="159"/>
      <c r="E37" s="159"/>
      <c r="F37" s="159"/>
      <c r="H37" s="15"/>
    </row>
    <row r="38" spans="1:8" s="924" customFormat="1" ht="3" customHeight="1" x14ac:dyDescent="0.35">
      <c r="A38" s="15"/>
      <c r="B38" s="716"/>
      <c r="C38" s="716"/>
      <c r="D38" s="716"/>
      <c r="E38" s="159"/>
      <c r="F38" s="159"/>
      <c r="G38" s="15"/>
      <c r="H38" s="15"/>
    </row>
    <row r="39" spans="1:8" s="2" customFormat="1" ht="46" customHeight="1" thickBot="1" x14ac:dyDescent="0.4">
      <c r="A39" s="15"/>
      <c r="B39" s="892" t="s">
        <v>337</v>
      </c>
      <c r="C39" s="327" t="s">
        <v>35</v>
      </c>
      <c r="D39" s="327" t="s">
        <v>40</v>
      </c>
      <c r="E39" s="159"/>
      <c r="F39" s="159"/>
      <c r="H39" s="15"/>
    </row>
    <row r="40" spans="1:8" s="2" customFormat="1" ht="20.5" customHeight="1" x14ac:dyDescent="0.35">
      <c r="A40" s="15"/>
      <c r="B40" s="337" t="s">
        <v>407</v>
      </c>
      <c r="C40" s="894">
        <v>385.50673937712986</v>
      </c>
      <c r="D40" s="895">
        <v>382.98896323477987</v>
      </c>
      <c r="E40" s="159"/>
      <c r="F40" s="159"/>
      <c r="H40" s="15"/>
    </row>
    <row r="41" spans="1:8" s="2" customFormat="1" ht="20.5" customHeight="1" x14ac:dyDescent="0.35">
      <c r="A41" s="15"/>
      <c r="B41" s="337" t="s">
        <v>408</v>
      </c>
      <c r="C41" s="894">
        <v>56.22745107908657</v>
      </c>
      <c r="D41" s="895">
        <v>56.367536567395639</v>
      </c>
      <c r="E41" s="159"/>
      <c r="F41" s="159"/>
      <c r="H41" s="15"/>
    </row>
    <row r="42" spans="1:8" s="2" customFormat="1" ht="20.5" customHeight="1" x14ac:dyDescent="0.35">
      <c r="A42" s="15"/>
      <c r="B42" s="337" t="s">
        <v>409</v>
      </c>
      <c r="C42" s="894">
        <v>-23.301070036933488</v>
      </c>
      <c r="D42" s="895">
        <v>-35.478169911190292</v>
      </c>
      <c r="E42" s="159"/>
      <c r="F42" s="159"/>
      <c r="H42" s="15"/>
    </row>
    <row r="43" spans="1:8" s="2" customFormat="1" ht="20.5" customHeight="1" x14ac:dyDescent="0.45">
      <c r="A43" s="15"/>
      <c r="B43" s="202" t="s">
        <v>410</v>
      </c>
      <c r="C43" s="934">
        <v>418.43312041928294</v>
      </c>
      <c r="D43" s="934">
        <v>403.87832989098524</v>
      </c>
      <c r="E43" s="159"/>
      <c r="F43" s="159"/>
      <c r="H43" s="15"/>
    </row>
    <row r="46" spans="1:8" ht="23.5" x14ac:dyDescent="0.55000000000000004">
      <c r="B46" s="299" t="s">
        <v>394</v>
      </c>
    </row>
    <row r="47" spans="1:8" s="717" customFormat="1" ht="14.5" customHeight="1" x14ac:dyDescent="0.35">
      <c r="A47" s="1"/>
      <c r="C47" s="159"/>
      <c r="D47" s="159"/>
      <c r="E47" s="159"/>
      <c r="F47" s="159"/>
      <c r="H47" s="15"/>
    </row>
    <row r="48" spans="1:8" s="924" customFormat="1" ht="3" customHeight="1" x14ac:dyDescent="0.35">
      <c r="A48" s="15"/>
      <c r="B48" s="716"/>
      <c r="C48" s="716"/>
      <c r="D48" s="716"/>
      <c r="E48" s="159"/>
      <c r="F48" s="159"/>
      <c r="G48" s="15"/>
      <c r="H48" s="15"/>
    </row>
    <row r="49" spans="1:8" s="2" customFormat="1" ht="46" customHeight="1" thickBot="1" x14ac:dyDescent="0.4">
      <c r="A49" s="15"/>
      <c r="B49" s="892" t="s">
        <v>26</v>
      </c>
      <c r="C49" s="327"/>
      <c r="D49" s="327" t="s">
        <v>40</v>
      </c>
      <c r="E49" s="159"/>
      <c r="F49" s="159"/>
      <c r="H49" s="15"/>
    </row>
    <row r="50" spans="1:8" s="2" customFormat="1" ht="20.5" customHeight="1" x14ac:dyDescent="0.35">
      <c r="A50" s="890"/>
      <c r="B50" s="896" t="s">
        <v>395</v>
      </c>
      <c r="C50" s="899" t="s">
        <v>49</v>
      </c>
      <c r="D50" s="898">
        <v>55741</v>
      </c>
      <c r="E50" s="159"/>
      <c r="F50" s="159"/>
      <c r="H50" s="890"/>
    </row>
    <row r="51" spans="1:8" s="2" customFormat="1" ht="18.5" x14ac:dyDescent="0.35">
      <c r="A51" s="890"/>
      <c r="B51" s="896" t="s">
        <v>396</v>
      </c>
      <c r="C51" s="899" t="s">
        <v>50</v>
      </c>
      <c r="D51" s="898">
        <v>102307</v>
      </c>
      <c r="E51" s="159"/>
      <c r="F51" s="159"/>
      <c r="H51" s="890"/>
    </row>
    <row r="52" spans="1:8" s="2" customFormat="1" ht="20.5" customHeight="1" x14ac:dyDescent="0.35">
      <c r="A52" s="15"/>
      <c r="B52" s="337" t="s">
        <v>397</v>
      </c>
      <c r="C52" s="900" t="s">
        <v>51</v>
      </c>
      <c r="D52" s="897">
        <v>1.84</v>
      </c>
      <c r="E52" s="159"/>
      <c r="F52" s="159"/>
      <c r="H52" s="15"/>
    </row>
    <row r="53" spans="1:8" s="2" customFormat="1" ht="20.5" customHeight="1" x14ac:dyDescent="0.35">
      <c r="A53" s="15"/>
      <c r="B53" s="337" t="s">
        <v>398</v>
      </c>
      <c r="C53" s="900" t="s">
        <v>52</v>
      </c>
      <c r="D53" s="897">
        <v>0.84</v>
      </c>
      <c r="E53" s="159"/>
      <c r="F53" s="159"/>
      <c r="H53" s="15"/>
    </row>
    <row r="54" spans="1:8" s="2" customFormat="1" ht="20.5" customHeight="1" x14ac:dyDescent="0.45">
      <c r="A54" s="15"/>
      <c r="B54" s="202" t="s">
        <v>399</v>
      </c>
      <c r="C54" s="935"/>
      <c r="D54" s="936">
        <v>41694</v>
      </c>
      <c r="E54" s="159"/>
      <c r="F54" s="159"/>
      <c r="H54" s="15"/>
    </row>
  </sheetData>
  <phoneticPr fontId="96" type="noConversion"/>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rgb="FFB7DEE8"/>
    <pageSetUpPr fitToPage="1"/>
  </sheetPr>
  <dimension ref="A1:G26"/>
  <sheetViews>
    <sheetView showGridLines="0" zoomScaleNormal="100" workbookViewId="0">
      <selection activeCell="F26" sqref="F26"/>
    </sheetView>
  </sheetViews>
  <sheetFormatPr baseColWidth="10" defaultColWidth="14.81640625" defaultRowHeight="14.5" x14ac:dyDescent="0.25"/>
  <cols>
    <col min="1" max="1" customWidth="true" style="15" width="2.54296875" collapsed="false"/>
    <col min="2" max="2" customWidth="true" style="2" width="115.54296875" collapsed="false"/>
    <col min="3" max="4" customWidth="true" style="154" width="17.54296875" collapsed="false"/>
    <col min="5" max="6" customWidth="true" style="158" width="17.54296875" collapsed="false"/>
    <col min="7" max="16384" style="2" width="14.81640625" collapsed="false"/>
  </cols>
  <sheetData>
    <row r="1" spans="1:7" s="6" customFormat="1" ht="49.5" customHeight="1" x14ac:dyDescent="0.55000000000000004">
      <c r="C1" s="153"/>
      <c r="D1" s="153"/>
      <c r="E1" s="153"/>
      <c r="F1" s="153"/>
    </row>
    <row r="2" spans="1:7" s="68" customFormat="1" ht="56.15" customHeight="1" x14ac:dyDescent="0.7">
      <c r="B2" s="408" t="s">
        <v>290</v>
      </c>
    </row>
    <row r="3" spans="1:7" s="717" customFormat="1" ht="14.5" customHeight="1" x14ac:dyDescent="0.35">
      <c r="A3" s="1"/>
      <c r="C3" s="159"/>
      <c r="D3" s="159"/>
      <c r="E3" s="159"/>
      <c r="F3" s="159"/>
    </row>
    <row r="4" spans="1:7" s="642" customFormat="1" ht="3" customHeight="1" x14ac:dyDescent="0.35">
      <c r="A4" s="15"/>
      <c r="B4" s="716"/>
      <c r="C4" s="716"/>
      <c r="D4" s="716"/>
      <c r="E4" s="716"/>
      <c r="F4" s="716"/>
      <c r="G4" s="15"/>
    </row>
    <row r="5" spans="1:7" ht="46" customHeight="1" thickBot="1" x14ac:dyDescent="0.5">
      <c r="B5" s="197" t="s">
        <v>446</v>
      </c>
      <c r="C5" s="327" t="s">
        <v>292</v>
      </c>
      <c r="D5" s="327" t="s">
        <v>10</v>
      </c>
      <c r="E5" s="327" t="s">
        <v>293</v>
      </c>
      <c r="F5" s="328" t="s">
        <v>294</v>
      </c>
    </row>
    <row r="6" spans="1:7" ht="18.649999999999999" customHeight="1" x14ac:dyDescent="0.45">
      <c r="B6" s="329" t="s">
        <v>54</v>
      </c>
      <c r="C6" s="354">
        <v>2523.9417723576721</v>
      </c>
      <c r="D6" s="354">
        <v>242.46241704515322</v>
      </c>
      <c r="E6" s="354">
        <v>14.727583305525176</v>
      </c>
      <c r="F6" s="355">
        <f t="shared" ref="F6:F24" si="0">SUM(C6:E6)</f>
        <v>2781.1317727083506</v>
      </c>
    </row>
    <row r="7" spans="1:7" ht="18.649999999999999" customHeight="1" x14ac:dyDescent="0.45">
      <c r="B7" s="40" t="s">
        <v>291</v>
      </c>
      <c r="C7" s="352">
        <v>50.528354063076037</v>
      </c>
      <c r="D7" s="352">
        <v>9.5178520409687586</v>
      </c>
      <c r="E7" s="352">
        <v>1.0538690984937622</v>
      </c>
      <c r="F7" s="353">
        <f t="shared" si="0"/>
        <v>61.100075202538562</v>
      </c>
    </row>
    <row r="8" spans="1:7" ht="18.649999999999999" customHeight="1" x14ac:dyDescent="0.45">
      <c r="B8" s="40" t="s">
        <v>55</v>
      </c>
      <c r="C8" s="155">
        <v>827.78342969886694</v>
      </c>
      <c r="D8" s="155">
        <v>74.045850759999993</v>
      </c>
      <c r="E8" s="541">
        <v>0</v>
      </c>
      <c r="F8" s="156">
        <f t="shared" si="0"/>
        <v>901.82928045886695</v>
      </c>
    </row>
    <row r="9" spans="1:7" ht="18.649999999999999" customHeight="1" x14ac:dyDescent="0.45">
      <c r="B9" s="40" t="s">
        <v>99</v>
      </c>
      <c r="C9" s="155">
        <v>51.578501278217502</v>
      </c>
      <c r="D9" s="155">
        <v>8.9872690100000003</v>
      </c>
      <c r="E9" s="155">
        <v>0.57099999999999995</v>
      </c>
      <c r="F9" s="156">
        <f t="shared" si="0"/>
        <v>61.136770288217498</v>
      </c>
    </row>
    <row r="10" spans="1:7" ht="18.649999999999999" customHeight="1" x14ac:dyDescent="0.45">
      <c r="B10" s="40" t="s">
        <v>100</v>
      </c>
      <c r="C10" s="155">
        <v>294.8114843700011</v>
      </c>
      <c r="D10" s="541">
        <v>0</v>
      </c>
      <c r="E10" s="541">
        <v>0</v>
      </c>
      <c r="F10" s="156">
        <f t="shared" si="0"/>
        <v>294.8114843700011</v>
      </c>
    </row>
    <row r="11" spans="1:7" ht="18.649999999999999" customHeight="1" x14ac:dyDescent="0.45">
      <c r="B11" s="325" t="s">
        <v>101</v>
      </c>
      <c r="C11" s="356">
        <v>-584.32867113082432</v>
      </c>
      <c r="D11" s="356">
        <v>-19.848906190000001</v>
      </c>
      <c r="E11" s="356">
        <v>0</v>
      </c>
      <c r="F11" s="357">
        <f t="shared" si="0"/>
        <v>-604.1775773208243</v>
      </c>
    </row>
    <row r="12" spans="1:7" ht="18.649999999999999" customHeight="1" x14ac:dyDescent="0.45">
      <c r="B12" s="358" t="s">
        <v>56</v>
      </c>
      <c r="C12" s="354">
        <v>3164.3148706370098</v>
      </c>
      <c r="D12" s="354">
        <v>315.16448266612196</v>
      </c>
      <c r="E12" s="354">
        <v>16.352452404018941</v>
      </c>
      <c r="F12" s="355">
        <f t="shared" si="0"/>
        <v>3495.8318057071506</v>
      </c>
    </row>
    <row r="13" spans="1:7" ht="18.649999999999999" customHeight="1" x14ac:dyDescent="0.45">
      <c r="B13" s="40" t="s">
        <v>57</v>
      </c>
      <c r="C13" s="155">
        <v>-1361.981682504399</v>
      </c>
      <c r="D13" s="155">
        <v>-129.83110952000001</v>
      </c>
      <c r="E13" s="155">
        <v>-16.5</v>
      </c>
      <c r="F13" s="156">
        <f t="shared" si="0"/>
        <v>-1508.312792024399</v>
      </c>
    </row>
    <row r="14" spans="1:7" ht="18.649999999999999" customHeight="1" x14ac:dyDescent="0.45">
      <c r="B14" s="325" t="s">
        <v>102</v>
      </c>
      <c r="C14" s="356">
        <v>0</v>
      </c>
      <c r="D14" s="542">
        <v>0</v>
      </c>
      <c r="E14" s="542">
        <v>0</v>
      </c>
      <c r="F14" s="357">
        <f t="shared" si="0"/>
        <v>0</v>
      </c>
    </row>
    <row r="15" spans="1:7" s="3" customFormat="1" ht="18.649999999999999" customHeight="1" x14ac:dyDescent="0.45">
      <c r="A15" s="15"/>
      <c r="B15" s="358" t="s">
        <v>58</v>
      </c>
      <c r="C15" s="354">
        <v>1802.3331881326108</v>
      </c>
      <c r="D15" s="354">
        <v>185.33337314612194</v>
      </c>
      <c r="E15" s="354">
        <v>-0.14754759598106126</v>
      </c>
      <c r="F15" s="355">
        <f t="shared" si="0"/>
        <v>1987.5190136827516</v>
      </c>
    </row>
    <row r="16" spans="1:7" s="3" customFormat="1" ht="18.649999999999999" customHeight="1" x14ac:dyDescent="0.45">
      <c r="A16" s="15"/>
      <c r="B16" s="358" t="s">
        <v>59</v>
      </c>
      <c r="C16" s="354">
        <v>1802.3331881326108</v>
      </c>
      <c r="D16" s="354">
        <v>185.33337314612194</v>
      </c>
      <c r="E16" s="354">
        <v>-0.14754759598106126</v>
      </c>
      <c r="F16" s="355">
        <f t="shared" si="0"/>
        <v>1987.5190136827516</v>
      </c>
    </row>
    <row r="17" spans="1:6" s="3" customFormat="1" ht="18.649999999999999" customHeight="1" x14ac:dyDescent="0.45">
      <c r="A17" s="15"/>
      <c r="B17" s="40" t="s">
        <v>103</v>
      </c>
      <c r="C17" s="155">
        <v>-248.51086964000001</v>
      </c>
      <c r="D17" s="155">
        <v>-19.651335340000003</v>
      </c>
      <c r="E17" s="541">
        <v>0</v>
      </c>
      <c r="F17" s="156">
        <f t="shared" si="0"/>
        <v>-268.16220498000001</v>
      </c>
    </row>
    <row r="18" spans="1:6" s="3" customFormat="1" ht="18.649999999999999" customHeight="1" x14ac:dyDescent="0.45">
      <c r="A18" s="15"/>
      <c r="B18" s="40" t="s">
        <v>104</v>
      </c>
      <c r="C18" s="155">
        <v>-89.524475860001232</v>
      </c>
      <c r="D18" s="155">
        <v>-1.8952155999999851</v>
      </c>
      <c r="E18" s="541">
        <v>0</v>
      </c>
      <c r="F18" s="156">
        <f t="shared" si="0"/>
        <v>-91.419691460001218</v>
      </c>
    </row>
    <row r="19" spans="1:6" s="3" customFormat="1" ht="18.649999999999999" customHeight="1" x14ac:dyDescent="0.45">
      <c r="A19" s="15"/>
      <c r="B19" s="325" t="s">
        <v>105</v>
      </c>
      <c r="C19" s="356">
        <v>-8.3313421914286003</v>
      </c>
      <c r="D19" s="356">
        <v>0.1073036</v>
      </c>
      <c r="E19" s="356">
        <v>0</v>
      </c>
      <c r="F19" s="357">
        <f t="shared" si="0"/>
        <v>-8.2240385914286005</v>
      </c>
    </row>
    <row r="20" spans="1:6" s="3" customFormat="1" ht="18.649999999999999" customHeight="1" x14ac:dyDescent="0.45">
      <c r="A20" s="15"/>
      <c r="B20" s="358" t="s">
        <v>106</v>
      </c>
      <c r="C20" s="354">
        <v>1455.9665004411809</v>
      </c>
      <c r="D20" s="354">
        <v>163.89412580612193</v>
      </c>
      <c r="E20" s="354">
        <v>-0.14754759598106126</v>
      </c>
      <c r="F20" s="355">
        <f t="shared" si="0"/>
        <v>1619.7130786513219</v>
      </c>
    </row>
    <row r="21" spans="1:6" s="3" customFormat="1" ht="18.649999999999999" customHeight="1" x14ac:dyDescent="0.45">
      <c r="A21" s="15"/>
      <c r="B21" s="40" t="s">
        <v>107</v>
      </c>
      <c r="C21" s="155">
        <v>-560.63336006208692</v>
      </c>
      <c r="D21" s="155">
        <v>-52.899696749302421</v>
      </c>
      <c r="E21" s="155">
        <v>-0.12645030996070616</v>
      </c>
      <c r="F21" s="156">
        <f t="shared" si="0"/>
        <v>-613.65950712134998</v>
      </c>
    </row>
    <row r="22" spans="1:6" s="3" customFormat="1" ht="18.649999999999999" customHeight="1" x14ac:dyDescent="0.45">
      <c r="A22" s="15"/>
      <c r="B22" s="202" t="s">
        <v>108</v>
      </c>
      <c r="C22" s="259">
        <v>895.33314037909395</v>
      </c>
      <c r="D22" s="259">
        <v>110.99442905681951</v>
      </c>
      <c r="E22" s="259">
        <v>-0.27399790594176743</v>
      </c>
      <c r="F22" s="260">
        <f t="shared" si="0"/>
        <v>1006.0535715299717</v>
      </c>
    </row>
    <row r="23" spans="1:6" s="3" customFormat="1" ht="18.649999999999999" customHeight="1" x14ac:dyDescent="0.45">
      <c r="A23" s="15"/>
      <c r="B23" s="40" t="s">
        <v>109</v>
      </c>
      <c r="C23" s="155">
        <v>0.88279555352166006</v>
      </c>
      <c r="D23" s="541">
        <v>0</v>
      </c>
      <c r="E23" s="541">
        <v>0</v>
      </c>
      <c r="F23" s="156">
        <f t="shared" si="0"/>
        <v>0.88279555352166006</v>
      </c>
    </row>
    <row r="24" spans="1:6" ht="18.649999999999999" customHeight="1" x14ac:dyDescent="0.45">
      <c r="B24" s="202" t="s">
        <v>60</v>
      </c>
      <c r="C24" s="259">
        <v>894.45034482557219</v>
      </c>
      <c r="D24" s="259">
        <v>110.99442905681951</v>
      </c>
      <c r="E24" s="259">
        <v>-0.27399790594176565</v>
      </c>
      <c r="F24" s="260">
        <f t="shared" si="0"/>
        <v>1005.1707759764499</v>
      </c>
    </row>
    <row r="25" spans="1:6" x14ac:dyDescent="0.25">
      <c r="B25" s="15"/>
      <c r="C25" s="157"/>
      <c r="D25" s="157"/>
      <c r="E25" s="157"/>
      <c r="F25" s="157"/>
    </row>
    <row r="26" spans="1:6" x14ac:dyDescent="0.25">
      <c r="B26" s="15"/>
      <c r="C26" s="157"/>
      <c r="D26" s="157"/>
      <c r="E26" s="157"/>
      <c r="F26" s="157"/>
    </row>
  </sheetData>
  <phoneticPr fontId="96" type="noConversion"/>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rgb="FFB7DEE8"/>
    <pageSetUpPr fitToPage="1"/>
  </sheetPr>
  <dimension ref="A1:K58"/>
  <sheetViews>
    <sheetView showGridLines="0" zoomScaleNormal="100" workbookViewId="0">
      <selection activeCell="B1" sqref="B1"/>
    </sheetView>
  </sheetViews>
  <sheetFormatPr baseColWidth="10" defaultColWidth="14.81640625" defaultRowHeight="14.5" x14ac:dyDescent="0.25"/>
  <cols>
    <col min="1" max="1" customWidth="true" style="15" width="2.54296875" collapsed="false"/>
    <col min="2" max="2" customWidth="true" style="15" width="115.54296875" collapsed="false"/>
    <col min="3" max="5" customWidth="true" style="15" width="17.54296875" collapsed="false"/>
    <col min="6" max="6" customWidth="true" style="2" width="17.54296875" collapsed="false"/>
    <col min="7" max="9" customWidth="true" style="15" width="17.54296875" collapsed="false"/>
    <col min="10" max="10" customWidth="true" style="2" width="17.54296875" collapsed="false"/>
    <col min="11" max="11" bestFit="true" customWidth="true" style="2" width="9.7265625" collapsed="false"/>
    <col min="12" max="14" customWidth="true" style="2" width="12.54296875" collapsed="false"/>
    <col min="15" max="15" customWidth="true" style="2" width="0.54296875" collapsed="false"/>
    <col min="16" max="16384" style="2" width="14.81640625" collapsed="false"/>
  </cols>
  <sheetData>
    <row r="1" spans="1:11" s="6" customFormat="1" ht="49.5" customHeight="1" x14ac:dyDescent="0.55000000000000004">
      <c r="C1" s="153"/>
      <c r="D1" s="153"/>
      <c r="E1" s="153"/>
      <c r="F1" s="153"/>
      <c r="G1" s="153" t="s">
        <v>5</v>
      </c>
      <c r="H1" s="153"/>
      <c r="I1" s="153"/>
      <c r="J1" s="153"/>
    </row>
    <row r="2" spans="1:11" s="68" customFormat="1" ht="56.15" customHeight="1" x14ac:dyDescent="0.7">
      <c r="B2" s="408" t="s">
        <v>295</v>
      </c>
    </row>
    <row r="3" spans="1:11" ht="14.5" customHeight="1" x14ac:dyDescent="0.35">
      <c r="A3" s="1"/>
      <c r="B3" s="924"/>
      <c r="C3" s="937"/>
      <c r="D3" s="937"/>
      <c r="E3" s="924"/>
      <c r="F3" s="924"/>
      <c r="G3" s="924"/>
      <c r="H3" s="924"/>
      <c r="I3" s="924"/>
    </row>
    <row r="4" spans="1:11" ht="2.5" customHeight="1" x14ac:dyDescent="0.25">
      <c r="B4" s="263"/>
      <c r="C4" s="263"/>
      <c r="D4" s="263"/>
      <c r="E4" s="263"/>
      <c r="F4" s="263"/>
      <c r="G4" s="263"/>
      <c r="H4" s="263"/>
      <c r="I4" s="263"/>
      <c r="J4" s="263"/>
      <c r="K4" s="29"/>
    </row>
    <row r="5" spans="1:11" s="36" customFormat="1" ht="18" customHeight="1" x14ac:dyDescent="0.25">
      <c r="A5" s="15"/>
      <c r="B5" s="1062" t="s">
        <v>26</v>
      </c>
      <c r="C5" s="1033" t="s">
        <v>110</v>
      </c>
      <c r="D5" s="1033" t="s">
        <v>111</v>
      </c>
      <c r="E5" s="1033" t="s">
        <v>117</v>
      </c>
      <c r="F5" s="1033" t="s">
        <v>110</v>
      </c>
      <c r="G5" s="1033" t="s">
        <v>114</v>
      </c>
      <c r="H5" s="1033" t="s">
        <v>115</v>
      </c>
      <c r="I5" s="1033" t="s">
        <v>116</v>
      </c>
      <c r="J5" s="1033" t="s">
        <v>111</v>
      </c>
      <c r="K5" s="35"/>
    </row>
    <row r="6" spans="1:11" s="36" customFormat="1" ht="18" customHeight="1" thickBot="1" x14ac:dyDescent="0.3">
      <c r="A6" s="15"/>
      <c r="B6" s="1063"/>
      <c r="C6" s="1061"/>
      <c r="D6" s="1061"/>
      <c r="E6" s="1061"/>
      <c r="F6" s="1061"/>
      <c r="G6" s="1061"/>
      <c r="H6" s="1061"/>
      <c r="I6" s="1061"/>
      <c r="J6" s="1061"/>
      <c r="K6" s="35"/>
    </row>
    <row r="7" spans="1:11" s="36" customFormat="1" ht="18.649999999999999" customHeight="1" x14ac:dyDescent="0.25">
      <c r="A7" s="15"/>
      <c r="B7" s="303" t="s">
        <v>296</v>
      </c>
      <c r="C7" s="262"/>
      <c r="D7" s="262"/>
      <c r="E7" s="262"/>
      <c r="F7" s="262"/>
      <c r="G7" s="262"/>
      <c r="H7" s="262"/>
      <c r="I7" s="262"/>
      <c r="J7" s="262"/>
      <c r="K7" s="35"/>
    </row>
    <row r="8" spans="1:11" s="36" customFormat="1" ht="18.649999999999999" customHeight="1" x14ac:dyDescent="0.25">
      <c r="A8" s="15"/>
      <c r="B8" s="305" t="s">
        <v>54</v>
      </c>
      <c r="C8" s="397">
        <v>2523.9417723576721</v>
      </c>
      <c r="D8" s="359">
        <v>1975.0707420823987</v>
      </c>
      <c r="E8" s="360">
        <f>+((C8-D8)/D8)*100</f>
        <v>27.789942840051186</v>
      </c>
      <c r="F8" s="397">
        <v>2523.9417723576721</v>
      </c>
      <c r="G8" s="718">
        <v>2480.0227820790342</v>
      </c>
      <c r="H8" s="718">
        <v>2475.9532218933982</v>
      </c>
      <c r="I8" s="718">
        <v>2210.0119736407469</v>
      </c>
      <c r="J8" s="718">
        <v>1975.0707420823987</v>
      </c>
      <c r="K8" s="35"/>
    </row>
    <row r="9" spans="1:11" s="36" customFormat="1" ht="18.649999999999999" customHeight="1" x14ac:dyDescent="0.25">
      <c r="A9" s="15"/>
      <c r="B9" s="95" t="s">
        <v>291</v>
      </c>
      <c r="C9" s="398">
        <v>50.528354063076037</v>
      </c>
      <c r="D9" s="160">
        <v>93.542041768815622</v>
      </c>
      <c r="E9" s="161">
        <f t="shared" ref="E9:E26" si="0">+((C9-D9)/D9)*100</f>
        <v>-45.983267942820532</v>
      </c>
      <c r="F9" s="398">
        <v>50.528354063076037</v>
      </c>
      <c r="G9" s="719">
        <v>45.690521256673875</v>
      </c>
      <c r="H9" s="719">
        <v>92.902537423491182</v>
      </c>
      <c r="I9" s="719">
        <v>59.172375457492009</v>
      </c>
      <c r="J9" s="719">
        <v>93.542041768815622</v>
      </c>
      <c r="K9" s="35"/>
    </row>
    <row r="10" spans="1:11" s="36" customFormat="1" ht="18.649999999999999" customHeight="1" x14ac:dyDescent="0.25">
      <c r="A10" s="15"/>
      <c r="B10" s="95" t="s">
        <v>55</v>
      </c>
      <c r="C10" s="398">
        <v>827.78342969886694</v>
      </c>
      <c r="D10" s="160">
        <v>864.31377549000103</v>
      </c>
      <c r="E10" s="161">
        <f t="shared" si="0"/>
        <v>-4.2265143547462412</v>
      </c>
      <c r="F10" s="398">
        <v>827.78342969886694</v>
      </c>
      <c r="G10" s="719">
        <v>843.78239050272009</v>
      </c>
      <c r="H10" s="719">
        <v>823.24627195861012</v>
      </c>
      <c r="I10" s="719">
        <v>834.80892040038907</v>
      </c>
      <c r="J10" s="719">
        <v>864.31377549000103</v>
      </c>
      <c r="K10" s="35"/>
    </row>
    <row r="11" spans="1:11" s="36" customFormat="1" ht="18.649999999999999" customHeight="1" x14ac:dyDescent="0.25">
      <c r="A11" s="15"/>
      <c r="B11" s="95" t="s">
        <v>99</v>
      </c>
      <c r="C11" s="398">
        <v>51.578501278217502</v>
      </c>
      <c r="D11" s="160">
        <v>75.300962510000502</v>
      </c>
      <c r="E11" s="161">
        <f t="shared" si="0"/>
        <v>-31.503529889983135</v>
      </c>
      <c r="F11" s="398">
        <v>51.578501278217502</v>
      </c>
      <c r="G11" s="719">
        <v>19.983884023480158</v>
      </c>
      <c r="H11" s="719">
        <v>65.95101220960882</v>
      </c>
      <c r="I11" s="719">
        <v>91.518082086789505</v>
      </c>
      <c r="J11" s="719">
        <v>75.300962510000502</v>
      </c>
      <c r="K11" s="35"/>
    </row>
    <row r="12" spans="1:11" s="36" customFormat="1" ht="18.649999999999999" customHeight="1" x14ac:dyDescent="0.25">
      <c r="A12" s="15"/>
      <c r="B12" s="95" t="s">
        <v>100</v>
      </c>
      <c r="C12" s="398">
        <v>294.8114843700011</v>
      </c>
      <c r="D12" s="160">
        <v>243.88808303000098</v>
      </c>
      <c r="E12" s="161">
        <f t="shared" si="0"/>
        <v>20.879823526980594</v>
      </c>
      <c r="F12" s="398">
        <v>294.8114843700011</v>
      </c>
      <c r="G12" s="719">
        <v>320.67322706000039</v>
      </c>
      <c r="H12" s="719">
        <v>296.9536861299996</v>
      </c>
      <c r="I12" s="719">
        <v>256.69486716999904</v>
      </c>
      <c r="J12" s="719">
        <v>243.88808303000098</v>
      </c>
      <c r="K12" s="35"/>
    </row>
    <row r="13" spans="1:11" s="36" customFormat="1" ht="18.649999999999999" customHeight="1" x14ac:dyDescent="0.25">
      <c r="A13" s="15"/>
      <c r="B13" s="361" t="s">
        <v>101</v>
      </c>
      <c r="C13" s="399">
        <v>-584.32867113082432</v>
      </c>
      <c r="D13" s="362">
        <v>-464.8992433394572</v>
      </c>
      <c r="E13" s="363">
        <f t="shared" si="0"/>
        <v>25.689314298187167</v>
      </c>
      <c r="F13" s="399">
        <v>-584.32867113082432</v>
      </c>
      <c r="G13" s="720">
        <v>-480.68679234413003</v>
      </c>
      <c r="H13" s="720">
        <v>-90.200662920125026</v>
      </c>
      <c r="I13" s="720">
        <v>-218.63035258717974</v>
      </c>
      <c r="J13" s="720">
        <v>-464.8992433394572</v>
      </c>
      <c r="K13" s="35"/>
    </row>
    <row r="14" spans="1:11" s="36" customFormat="1" ht="18.649999999999999" customHeight="1" x14ac:dyDescent="0.25">
      <c r="A14" s="15"/>
      <c r="B14" s="305" t="s">
        <v>56</v>
      </c>
      <c r="C14" s="397">
        <v>3164.3148706370098</v>
      </c>
      <c r="D14" s="359">
        <v>2787.2163615417594</v>
      </c>
      <c r="E14" s="360">
        <f t="shared" si="0"/>
        <v>13.529574320045141</v>
      </c>
      <c r="F14" s="397">
        <v>3164.3148706370098</v>
      </c>
      <c r="G14" s="718">
        <v>3229.4660125777787</v>
      </c>
      <c r="H14" s="718">
        <v>3664.8060666949823</v>
      </c>
      <c r="I14" s="718">
        <v>3233.5758661682366</v>
      </c>
      <c r="J14" s="718">
        <v>2787.2163615417594</v>
      </c>
      <c r="K14" s="35"/>
    </row>
    <row r="15" spans="1:11" s="36" customFormat="1" ht="18.649999999999999" customHeight="1" x14ac:dyDescent="0.25">
      <c r="A15" s="15"/>
      <c r="B15" s="95" t="s">
        <v>57</v>
      </c>
      <c r="C15" s="398">
        <v>-1361.981682504399</v>
      </c>
      <c r="D15" s="160">
        <v>-1297.7011801796409</v>
      </c>
      <c r="E15" s="161">
        <f t="shared" si="0"/>
        <v>4.9534132592728133</v>
      </c>
      <c r="F15" s="398">
        <v>-1361.981682504399</v>
      </c>
      <c r="G15" s="719">
        <v>-1313.3663448948141</v>
      </c>
      <c r="H15" s="719">
        <v>-1326.6428236719137</v>
      </c>
      <c r="I15" s="719">
        <v>-1311.597239403123</v>
      </c>
      <c r="J15" s="719">
        <v>-1297.7011801796409</v>
      </c>
      <c r="K15" s="35"/>
    </row>
    <row r="16" spans="1:11" s="36" customFormat="1" ht="18.649999999999999" customHeight="1" x14ac:dyDescent="0.25">
      <c r="A16" s="15"/>
      <c r="B16" s="361" t="s">
        <v>102</v>
      </c>
      <c r="C16" s="938">
        <v>0</v>
      </c>
      <c r="D16" s="362">
        <v>-2.4399999999999995</v>
      </c>
      <c r="E16" s="530">
        <f t="shared" si="0"/>
        <v>-100</v>
      </c>
      <c r="F16" s="938">
        <v>0</v>
      </c>
      <c r="G16" s="982">
        <v>0</v>
      </c>
      <c r="H16" s="721">
        <v>-3.76</v>
      </c>
      <c r="I16" s="721">
        <v>-2.88</v>
      </c>
      <c r="J16" s="721">
        <v>-2.4399999999999995</v>
      </c>
      <c r="K16" s="35"/>
    </row>
    <row r="17" spans="1:11" s="36" customFormat="1" ht="18.649999999999999" customHeight="1" x14ac:dyDescent="0.25">
      <c r="A17" s="15"/>
      <c r="B17" s="305" t="s">
        <v>58</v>
      </c>
      <c r="C17" s="397">
        <v>1802.3331881326108</v>
      </c>
      <c r="D17" s="359">
        <v>1487.0751813621182</v>
      </c>
      <c r="E17" s="360">
        <f t="shared" si="0"/>
        <v>21.199870102177705</v>
      </c>
      <c r="F17" s="397">
        <v>1802.3331881326108</v>
      </c>
      <c r="G17" s="718">
        <v>1916.0996676829641</v>
      </c>
      <c r="H17" s="718">
        <v>2334.4032430230691</v>
      </c>
      <c r="I17" s="718">
        <v>1919.0986267651135</v>
      </c>
      <c r="J17" s="718">
        <v>1487.0751813621182</v>
      </c>
      <c r="K17" s="35"/>
    </row>
    <row r="18" spans="1:11" s="36" customFormat="1" ht="18.649999999999999" customHeight="1" x14ac:dyDescent="0.25">
      <c r="A18" s="15"/>
      <c r="B18" s="305" t="s">
        <v>59</v>
      </c>
      <c r="C18" s="397">
        <v>1802.3331881326108</v>
      </c>
      <c r="D18" s="359">
        <v>1489.5151813621183</v>
      </c>
      <c r="E18" s="360">
        <f t="shared" si="0"/>
        <v>21.001330545985407</v>
      </c>
      <c r="F18" s="397">
        <v>1802.3331881326108</v>
      </c>
      <c r="G18" s="718">
        <v>1916.0996676829641</v>
      </c>
      <c r="H18" s="718">
        <v>2338.1632430230688</v>
      </c>
      <c r="I18" s="718">
        <v>1921.9786267651136</v>
      </c>
      <c r="J18" s="718">
        <v>1489.5151813621183</v>
      </c>
      <c r="K18" s="35"/>
    </row>
    <row r="19" spans="1:11" s="36" customFormat="1" ht="18.649999999999999" customHeight="1" x14ac:dyDescent="0.25">
      <c r="A19" s="15"/>
      <c r="B19" s="95" t="s">
        <v>103</v>
      </c>
      <c r="C19" s="398">
        <v>-248.51086964000001</v>
      </c>
      <c r="D19" s="160">
        <v>-232.96315319000001</v>
      </c>
      <c r="E19" s="161">
        <f t="shared" si="0"/>
        <v>6.6738950933238756</v>
      </c>
      <c r="F19" s="398">
        <v>-248.51086964000001</v>
      </c>
      <c r="G19" s="719">
        <v>-353.72707477000006</v>
      </c>
      <c r="H19" s="719">
        <v>-273.51374848</v>
      </c>
      <c r="I19" s="719">
        <v>-186.22696693999993</v>
      </c>
      <c r="J19" s="719">
        <v>-232.96315319000001</v>
      </c>
      <c r="K19" s="35"/>
    </row>
    <row r="20" spans="1:11" s="36" customFormat="1" ht="18.649999999999999" customHeight="1" x14ac:dyDescent="0.25">
      <c r="A20" s="15"/>
      <c r="B20" s="95" t="s">
        <v>104</v>
      </c>
      <c r="C20" s="398">
        <v>-89.524475860001232</v>
      </c>
      <c r="D20" s="160">
        <v>-24.115588749999109</v>
      </c>
      <c r="E20" s="529">
        <f t="shared" si="0"/>
        <v>271.23072875425669</v>
      </c>
      <c r="F20" s="398">
        <v>-89.524475860001232</v>
      </c>
      <c r="G20" s="719">
        <v>-39.503864209998923</v>
      </c>
      <c r="H20" s="719">
        <v>-76.471746539955177</v>
      </c>
      <c r="I20" s="719">
        <v>-73.784671390007617</v>
      </c>
      <c r="J20" s="719">
        <v>-24.115588749999109</v>
      </c>
      <c r="K20" s="35"/>
    </row>
    <row r="21" spans="1:11" s="36" customFormat="1" ht="18.649999999999999" customHeight="1" x14ac:dyDescent="0.25">
      <c r="A21" s="15"/>
      <c r="B21" s="361" t="s">
        <v>105</v>
      </c>
      <c r="C21" s="399">
        <v>-8.3313421914286003</v>
      </c>
      <c r="D21" s="362">
        <v>-18.750999829999991</v>
      </c>
      <c r="E21" s="363">
        <f t="shared" si="0"/>
        <v>-55.568544253842035</v>
      </c>
      <c r="F21" s="399">
        <v>-8.3313421914286003</v>
      </c>
      <c r="G21" s="720">
        <v>-32.186232517687316</v>
      </c>
      <c r="H21" s="720">
        <v>-13.990918089999997</v>
      </c>
      <c r="I21" s="720">
        <v>-16.81831716000001</v>
      </c>
      <c r="J21" s="720">
        <v>-18.750999829999991</v>
      </c>
      <c r="K21" s="35"/>
    </row>
    <row r="22" spans="1:11" s="36" customFormat="1" ht="18.649999999999999" customHeight="1" x14ac:dyDescent="0.25">
      <c r="A22" s="15"/>
      <c r="B22" s="305" t="s">
        <v>106</v>
      </c>
      <c r="C22" s="397">
        <v>1455.9665004411809</v>
      </c>
      <c r="D22" s="359">
        <v>1211.2454395921193</v>
      </c>
      <c r="E22" s="360">
        <f t="shared" si="0"/>
        <v>20.204085220867388</v>
      </c>
      <c r="F22" s="397">
        <v>1455.9665004411809</v>
      </c>
      <c r="G22" s="718">
        <v>1490.6824961852776</v>
      </c>
      <c r="H22" s="718">
        <v>1970.426829913114</v>
      </c>
      <c r="I22" s="718">
        <v>1642.268671275106</v>
      </c>
      <c r="J22" s="718">
        <v>1211.2454395921193</v>
      </c>
      <c r="K22" s="35"/>
    </row>
    <row r="23" spans="1:11" s="36" customFormat="1" ht="18.649999999999999" customHeight="1" x14ac:dyDescent="0.25">
      <c r="A23" s="15"/>
      <c r="B23" s="361" t="s">
        <v>107</v>
      </c>
      <c r="C23" s="399">
        <v>-560.63336006208692</v>
      </c>
      <c r="D23" s="362">
        <v>-466.29112416534076</v>
      </c>
      <c r="E23" s="363">
        <f t="shared" si="0"/>
        <v>20.23247516572793</v>
      </c>
      <c r="F23" s="399">
        <v>-560.63336006208692</v>
      </c>
      <c r="G23" s="720">
        <v>-439.08529218512416</v>
      </c>
      <c r="H23" s="720">
        <v>-564.6371167282781</v>
      </c>
      <c r="I23" s="720">
        <v>-480.4328968005093</v>
      </c>
      <c r="J23" s="720">
        <v>-466.29112416534076</v>
      </c>
      <c r="K23" s="35"/>
    </row>
    <row r="24" spans="1:11" s="36" customFormat="1" ht="18.649999999999999" customHeight="1" x14ac:dyDescent="0.25">
      <c r="A24" s="15"/>
      <c r="B24" s="305" t="s">
        <v>108</v>
      </c>
      <c r="C24" s="397">
        <v>895.33314037909395</v>
      </c>
      <c r="D24" s="359">
        <v>744.95431542677852</v>
      </c>
      <c r="E24" s="360">
        <f t="shared" si="0"/>
        <v>20.186315031434454</v>
      </c>
      <c r="F24" s="397">
        <v>895.33314037909395</v>
      </c>
      <c r="G24" s="718">
        <v>1051.5972040001534</v>
      </c>
      <c r="H24" s="718">
        <v>1405.7897131848358</v>
      </c>
      <c r="I24" s="718">
        <v>1161.8357744745967</v>
      </c>
      <c r="J24" s="718">
        <v>744.95431542677852</v>
      </c>
      <c r="K24" s="35"/>
    </row>
    <row r="25" spans="1:11" s="36" customFormat="1" ht="18.649999999999999" customHeight="1" x14ac:dyDescent="0.25">
      <c r="A25" s="15"/>
      <c r="B25" s="361" t="s">
        <v>109</v>
      </c>
      <c r="C25" s="399">
        <v>0.88279555352166006</v>
      </c>
      <c r="D25" s="362">
        <v>-0.25772463891299707</v>
      </c>
      <c r="E25" s="530">
        <f t="shared" si="0"/>
        <v>-442.53440309200516</v>
      </c>
      <c r="F25" s="399">
        <v>0.88279555352166006</v>
      </c>
      <c r="G25" s="720">
        <v>0.11684661282936942</v>
      </c>
      <c r="H25" s="720">
        <v>-1.6948803310609717E-2</v>
      </c>
      <c r="I25" s="720">
        <v>7.3002324437597244E-2</v>
      </c>
      <c r="J25" s="720">
        <v>-0.25772463891299707</v>
      </c>
      <c r="K25" s="35"/>
    </row>
    <row r="26" spans="1:11" s="36" customFormat="1" ht="18.649999999999999" customHeight="1" x14ac:dyDescent="0.25">
      <c r="A26" s="15"/>
      <c r="B26" s="305" t="s">
        <v>60</v>
      </c>
      <c r="C26" s="397">
        <v>894.45034482557219</v>
      </c>
      <c r="D26" s="359">
        <v>745.21204006569133</v>
      </c>
      <c r="E26" s="360">
        <f t="shared" si="0"/>
        <v>20.026287383484213</v>
      </c>
      <c r="F26" s="397">
        <v>894.45034482557219</v>
      </c>
      <c r="G26" s="718">
        <v>1051.4803573873251</v>
      </c>
      <c r="H26" s="718">
        <v>1405.8066619881461</v>
      </c>
      <c r="I26" s="718">
        <v>1161.7627721501594</v>
      </c>
      <c r="J26" s="718">
        <v>745.21204006569133</v>
      </c>
      <c r="K26" s="35"/>
    </row>
    <row r="27" spans="1:11" s="36" customFormat="1" ht="18.649999999999999" customHeight="1" x14ac:dyDescent="0.25">
      <c r="A27" s="15"/>
      <c r="B27" s="722"/>
      <c r="C27" s="99"/>
      <c r="D27" s="99"/>
      <c r="E27" s="100"/>
      <c r="F27" s="99"/>
      <c r="G27" s="99"/>
      <c r="H27" s="99"/>
      <c r="I27" s="99"/>
      <c r="J27" s="99"/>
      <c r="K27" s="35"/>
    </row>
    <row r="28" spans="1:11" s="36" customFormat="1" ht="18.649999999999999" customHeight="1" x14ac:dyDescent="0.25">
      <c r="A28" s="15"/>
      <c r="B28" s="304" t="s">
        <v>322</v>
      </c>
      <c r="C28" s="261"/>
      <c r="D28" s="261"/>
      <c r="E28" s="261"/>
      <c r="F28" s="261"/>
      <c r="G28" s="261"/>
      <c r="H28" s="261"/>
      <c r="I28" s="261"/>
      <c r="J28" s="261"/>
      <c r="K28" s="35"/>
    </row>
    <row r="29" spans="1:11" s="36" customFormat="1" ht="18.649999999999999" customHeight="1" x14ac:dyDescent="0.25">
      <c r="A29" s="15"/>
      <c r="B29" s="723" t="s">
        <v>120</v>
      </c>
      <c r="C29" s="724">
        <v>406.31970304057302</v>
      </c>
      <c r="D29" s="725">
        <v>348.98036876000106</v>
      </c>
      <c r="E29" s="726">
        <f t="shared" ref="E29:E49" si="1">+((C29-D29)/D29)*100</f>
        <v>16.430532893386065</v>
      </c>
      <c r="F29" s="724">
        <v>406.31970304057302</v>
      </c>
      <c r="G29" s="725">
        <v>435.2294069479949</v>
      </c>
      <c r="H29" s="725">
        <v>394.4432824734123</v>
      </c>
      <c r="I29" s="725">
        <v>378.21508897964179</v>
      </c>
      <c r="J29" s="725">
        <v>348.98036876000106</v>
      </c>
      <c r="K29" s="35"/>
    </row>
    <row r="30" spans="1:11" s="36" customFormat="1" ht="18.649999999999999" customHeight="1" x14ac:dyDescent="0.25">
      <c r="A30" s="15"/>
      <c r="B30" s="284" t="s">
        <v>144</v>
      </c>
      <c r="C30" s="398">
        <v>294.20572610057206</v>
      </c>
      <c r="D30" s="719">
        <v>263.35569798000006</v>
      </c>
      <c r="E30" s="727">
        <f t="shared" si="1"/>
        <v>11.714205675897258</v>
      </c>
      <c r="F30" s="398">
        <v>294.20572610057206</v>
      </c>
      <c r="G30" s="719">
        <v>300.23266375799517</v>
      </c>
      <c r="H30" s="719">
        <v>287.95925969341209</v>
      </c>
      <c r="I30" s="719">
        <v>281.65260096964289</v>
      </c>
      <c r="J30" s="719">
        <v>263.35569798000006</v>
      </c>
      <c r="K30" s="35"/>
    </row>
    <row r="31" spans="1:11" s="36" customFormat="1" ht="18.649999999999999" customHeight="1" x14ac:dyDescent="0.25">
      <c r="A31" s="15"/>
      <c r="B31" s="285" t="s">
        <v>147</v>
      </c>
      <c r="C31" s="398">
        <v>219.42846794057209</v>
      </c>
      <c r="D31" s="719">
        <v>191.22582977000005</v>
      </c>
      <c r="E31" s="727">
        <f t="shared" si="1"/>
        <v>14.748341374433164</v>
      </c>
      <c r="F31" s="398">
        <v>219.42846794057209</v>
      </c>
      <c r="G31" s="719">
        <v>211.77309616799513</v>
      </c>
      <c r="H31" s="719">
        <v>214.1836085334121</v>
      </c>
      <c r="I31" s="719">
        <v>209.0773896196429</v>
      </c>
      <c r="J31" s="719">
        <v>191.22582977000005</v>
      </c>
      <c r="K31" s="35"/>
    </row>
    <row r="32" spans="1:11" s="36" customFormat="1" ht="18.649999999999999" customHeight="1" x14ac:dyDescent="0.25">
      <c r="A32" s="15"/>
      <c r="B32" s="285" t="s">
        <v>148</v>
      </c>
      <c r="C32" s="398">
        <v>74.777258160000002</v>
      </c>
      <c r="D32" s="719">
        <v>72.129868210000041</v>
      </c>
      <c r="E32" s="728">
        <f t="shared" si="1"/>
        <v>3.6703102552361653</v>
      </c>
      <c r="F32" s="398">
        <v>74.777258160000002</v>
      </c>
      <c r="G32" s="719">
        <v>88.459567590000049</v>
      </c>
      <c r="H32" s="719">
        <v>73.77565116000001</v>
      </c>
      <c r="I32" s="719">
        <v>72.575211349999961</v>
      </c>
      <c r="J32" s="719">
        <v>72.129868210000041</v>
      </c>
      <c r="K32" s="35"/>
    </row>
    <row r="33" spans="1:11" s="36" customFormat="1" ht="18.649999999999999" customHeight="1" x14ac:dyDescent="0.25">
      <c r="A33" s="15"/>
      <c r="B33" s="284" t="s">
        <v>145</v>
      </c>
      <c r="C33" s="398">
        <v>112.11397694000095</v>
      </c>
      <c r="D33" s="719">
        <v>85.624670780000983</v>
      </c>
      <c r="E33" s="728">
        <f t="shared" si="1"/>
        <v>30.936534901325391</v>
      </c>
      <c r="F33" s="398">
        <v>112.11397694000095</v>
      </c>
      <c r="G33" s="719">
        <v>134.99674318999973</v>
      </c>
      <c r="H33" s="719">
        <v>106.48402278000019</v>
      </c>
      <c r="I33" s="719">
        <v>96.562488009998887</v>
      </c>
      <c r="J33" s="719">
        <v>85.624670780000983</v>
      </c>
      <c r="K33" s="35"/>
    </row>
    <row r="34" spans="1:11" s="36" customFormat="1" ht="18.649999999999999" customHeight="1" x14ac:dyDescent="0.25">
      <c r="A34" s="15"/>
      <c r="B34" s="285" t="s">
        <v>149</v>
      </c>
      <c r="C34" s="398">
        <v>90.732006440000958</v>
      </c>
      <c r="D34" s="719">
        <v>65.608574580001076</v>
      </c>
      <c r="E34" s="728">
        <f t="shared" si="1"/>
        <v>38.292909152240675</v>
      </c>
      <c r="F34" s="398">
        <v>90.732006440000958</v>
      </c>
      <c r="G34" s="719">
        <v>90.923485129999705</v>
      </c>
      <c r="H34" s="719">
        <v>86.105585740000009</v>
      </c>
      <c r="I34" s="719">
        <v>77.153661059998996</v>
      </c>
      <c r="J34" s="719">
        <v>65.608574580001076</v>
      </c>
      <c r="K34" s="35"/>
    </row>
    <row r="35" spans="1:11" s="36" customFormat="1" ht="18.649999999999999" customHeight="1" x14ac:dyDescent="0.25">
      <c r="A35" s="15"/>
      <c r="B35" s="285" t="s">
        <v>150</v>
      </c>
      <c r="C35" s="398">
        <v>20.592041409999993</v>
      </c>
      <c r="D35" s="719">
        <v>18.317391869999906</v>
      </c>
      <c r="E35" s="728">
        <f t="shared" si="1"/>
        <v>12.417977166964977</v>
      </c>
      <c r="F35" s="398">
        <v>20.592041409999993</v>
      </c>
      <c r="G35" s="719">
        <v>43.601712910000032</v>
      </c>
      <c r="H35" s="719">
        <v>19.571142180000184</v>
      </c>
      <c r="I35" s="719">
        <v>18.897707939999883</v>
      </c>
      <c r="J35" s="719">
        <v>18.317391869999906</v>
      </c>
      <c r="K35" s="35"/>
    </row>
    <row r="36" spans="1:11" s="36" customFormat="1" ht="18.649999999999999" customHeight="1" x14ac:dyDescent="0.25">
      <c r="A36" s="15"/>
      <c r="B36" s="285" t="s">
        <v>151</v>
      </c>
      <c r="C36" s="398">
        <v>0.78992908999999967</v>
      </c>
      <c r="D36" s="719">
        <v>1.6987043300000007</v>
      </c>
      <c r="E36" s="728">
        <f t="shared" si="1"/>
        <v>-53.498141139135178</v>
      </c>
      <c r="F36" s="398">
        <v>0.78992908999999967</v>
      </c>
      <c r="G36" s="719">
        <v>0.4715451500000018</v>
      </c>
      <c r="H36" s="719">
        <v>0.80729485999999639</v>
      </c>
      <c r="I36" s="719">
        <v>0.51111901000000037</v>
      </c>
      <c r="J36" s="719">
        <v>1.6987043300000007</v>
      </c>
      <c r="K36" s="35"/>
    </row>
    <row r="37" spans="1:11" s="36" customFormat="1" ht="18.649999999999999" customHeight="1" x14ac:dyDescent="0.25">
      <c r="A37" s="15"/>
      <c r="B37" s="723" t="s">
        <v>118</v>
      </c>
      <c r="C37" s="724">
        <v>269.54932511000004</v>
      </c>
      <c r="D37" s="725">
        <v>251.23862982999998</v>
      </c>
      <c r="E37" s="726">
        <f t="shared" si="1"/>
        <v>7.288168739174365</v>
      </c>
      <c r="F37" s="724">
        <v>269.54932511000004</v>
      </c>
      <c r="G37" s="725">
        <v>274.57921962</v>
      </c>
      <c r="H37" s="725">
        <v>273.07769500000012</v>
      </c>
      <c r="I37" s="725">
        <v>244.48826218999997</v>
      </c>
      <c r="J37" s="725">
        <v>251.23862982999998</v>
      </c>
      <c r="K37" s="35"/>
    </row>
    <row r="38" spans="1:11" s="36" customFormat="1" ht="18.649999999999999" customHeight="1" x14ac:dyDescent="0.25">
      <c r="A38" s="15"/>
      <c r="B38" s="284" t="s">
        <v>153</v>
      </c>
      <c r="C38" s="398">
        <v>183.48743652000002</v>
      </c>
      <c r="D38" s="719">
        <v>159.96211658000001</v>
      </c>
      <c r="E38" s="728">
        <f t="shared" si="1"/>
        <v>14.70680711344211</v>
      </c>
      <c r="F38" s="398">
        <v>183.48743652000002</v>
      </c>
      <c r="G38" s="719">
        <v>186.14802902000002</v>
      </c>
      <c r="H38" s="719">
        <v>191.27695821000009</v>
      </c>
      <c r="I38" s="719">
        <v>160.64349816999993</v>
      </c>
      <c r="J38" s="719">
        <v>159.96211658000001</v>
      </c>
      <c r="K38" s="35"/>
    </row>
    <row r="39" spans="1:11" s="36" customFormat="1" ht="18.649999999999999" customHeight="1" x14ac:dyDescent="0.25">
      <c r="A39" s="15"/>
      <c r="B39" s="284" t="s">
        <v>154</v>
      </c>
      <c r="C39" s="398">
        <v>86.061888589999995</v>
      </c>
      <c r="D39" s="719">
        <v>91.276513249999965</v>
      </c>
      <c r="E39" s="727">
        <f t="shared" si="1"/>
        <v>-5.7129972150858555</v>
      </c>
      <c r="F39" s="398">
        <v>86.061888589999995</v>
      </c>
      <c r="G39" s="719">
        <v>88.431190600000008</v>
      </c>
      <c r="H39" s="719">
        <v>81.80073679000003</v>
      </c>
      <c r="I39" s="719">
        <v>83.844764020000042</v>
      </c>
      <c r="J39" s="719">
        <v>91.276513249999965</v>
      </c>
      <c r="K39" s="35"/>
    </row>
    <row r="40" spans="1:11" s="36" customFormat="1" ht="18.649999999999999" customHeight="1" x14ac:dyDescent="0.25">
      <c r="A40" s="15"/>
      <c r="B40" s="723" t="s">
        <v>119</v>
      </c>
      <c r="C40" s="724">
        <v>446.72588591829413</v>
      </c>
      <c r="D40" s="725">
        <v>507.98285993000013</v>
      </c>
      <c r="E40" s="726">
        <f t="shared" si="1"/>
        <v>-12.05886632083358</v>
      </c>
      <c r="F40" s="724">
        <v>446.72588591829413</v>
      </c>
      <c r="G40" s="725">
        <v>454.64699099472654</v>
      </c>
      <c r="H40" s="725">
        <v>452.67898061520003</v>
      </c>
      <c r="I40" s="725">
        <v>468.80043640074661</v>
      </c>
      <c r="J40" s="725">
        <v>507.98285993000013</v>
      </c>
      <c r="K40" s="35"/>
    </row>
    <row r="41" spans="1:11" s="36" customFormat="1" ht="18.649999999999999" customHeight="1" x14ac:dyDescent="0.25">
      <c r="A41" s="15"/>
      <c r="B41" s="284" t="s">
        <v>155</v>
      </c>
      <c r="C41" s="398">
        <v>381.39227116829414</v>
      </c>
      <c r="D41" s="719">
        <v>423.69653231000012</v>
      </c>
      <c r="E41" s="729">
        <f t="shared" si="1"/>
        <v>-9.9845662911288144</v>
      </c>
      <c r="F41" s="398">
        <v>381.39227116829414</v>
      </c>
      <c r="G41" s="719">
        <v>399.55518579472653</v>
      </c>
      <c r="H41" s="719">
        <v>409.80454856519998</v>
      </c>
      <c r="I41" s="719">
        <v>412.75448272074664</v>
      </c>
      <c r="J41" s="719">
        <v>423.69653231000012</v>
      </c>
      <c r="K41" s="35"/>
    </row>
    <row r="42" spans="1:11" s="36" customFormat="1" ht="18.649999999999999" customHeight="1" x14ac:dyDescent="0.25">
      <c r="A42" s="15"/>
      <c r="B42" s="284" t="s">
        <v>156</v>
      </c>
      <c r="C42" s="398">
        <v>65.33361475000001</v>
      </c>
      <c r="D42" s="719">
        <v>84.286327620000009</v>
      </c>
      <c r="E42" s="730">
        <f t="shared" si="1"/>
        <v>-22.486105878817263</v>
      </c>
      <c r="F42" s="398">
        <v>65.33361475000001</v>
      </c>
      <c r="G42" s="719">
        <v>55.091805200000003</v>
      </c>
      <c r="H42" s="719">
        <v>42.874432050000031</v>
      </c>
      <c r="I42" s="719">
        <v>56.045953679999975</v>
      </c>
      <c r="J42" s="719">
        <v>84.286327620000009</v>
      </c>
      <c r="K42" s="35"/>
    </row>
    <row r="43" spans="1:11" s="36" customFormat="1" ht="4" customHeight="1" x14ac:dyDescent="0.25">
      <c r="A43" s="15"/>
      <c r="B43" s="365"/>
      <c r="C43" s="400"/>
      <c r="D43" s="731"/>
      <c r="E43" s="732"/>
      <c r="F43" s="400"/>
      <c r="G43" s="731"/>
      <c r="H43" s="731"/>
      <c r="I43" s="731"/>
      <c r="J43" s="731"/>
      <c r="K43" s="35"/>
    </row>
    <row r="44" spans="1:11" s="36" customFormat="1" ht="18.649999999999999" customHeight="1" x14ac:dyDescent="0.25">
      <c r="A44" s="15"/>
      <c r="B44" s="305" t="s">
        <v>299</v>
      </c>
      <c r="C44" s="397">
        <f>+C29+C37+C40</f>
        <v>1122.5949140688672</v>
      </c>
      <c r="D44" s="718">
        <f>+D29+D37+D40</f>
        <v>1108.2018585200012</v>
      </c>
      <c r="E44" s="733">
        <f t="shared" si="1"/>
        <v>1.2987756190995585</v>
      </c>
      <c r="F44" s="397">
        <f>+F29+F37+F40</f>
        <v>1122.5949140688672</v>
      </c>
      <c r="G44" s="718">
        <f>+G29+G37+G40</f>
        <v>1164.4556175627215</v>
      </c>
      <c r="H44" s="718">
        <f>+H29+H37+H40</f>
        <v>1120.1999580886124</v>
      </c>
      <c r="I44" s="718">
        <f>+I29+I37+I40</f>
        <v>1091.5037875703883</v>
      </c>
      <c r="J44" s="718">
        <f>+J29+J37+J40</f>
        <v>1108.2018585200012</v>
      </c>
      <c r="K44" s="35"/>
    </row>
    <row r="45" spans="1:11" s="36" customFormat="1" ht="18.649999999999999" customHeight="1" x14ac:dyDescent="0.25">
      <c r="A45" s="15"/>
      <c r="B45" s="95" t="s">
        <v>161</v>
      </c>
      <c r="C45" s="398">
        <v>-844.68956342197691</v>
      </c>
      <c r="D45" s="719">
        <v>-793.67374020659202</v>
      </c>
      <c r="E45" s="729">
        <f t="shared" si="1"/>
        <v>6.4278078801127476</v>
      </c>
      <c r="F45" s="398">
        <v>-844.68956342197691</v>
      </c>
      <c r="G45" s="719">
        <v>-794.33255274074008</v>
      </c>
      <c r="H45" s="719">
        <v>-821.27764762605989</v>
      </c>
      <c r="I45" s="719">
        <v>-802.08347415359788</v>
      </c>
      <c r="J45" s="719">
        <v>-793.67374020659202</v>
      </c>
      <c r="K45" s="35"/>
    </row>
    <row r="46" spans="1:11" s="36" customFormat="1" ht="18.649999999999999" customHeight="1" x14ac:dyDescent="0.25">
      <c r="A46" s="15"/>
      <c r="B46" s="95" t="s">
        <v>162</v>
      </c>
      <c r="C46" s="398">
        <v>-338.76135485252701</v>
      </c>
      <c r="D46" s="719">
        <v>-336.87270532138996</v>
      </c>
      <c r="E46" s="729">
        <f t="shared" si="1"/>
        <v>0.56064189864690916</v>
      </c>
      <c r="F46" s="398">
        <v>-338.76135485252701</v>
      </c>
      <c r="G46" s="719">
        <v>-340.70217106946012</v>
      </c>
      <c r="H46" s="719">
        <v>-329.88572273899786</v>
      </c>
      <c r="I46" s="719">
        <v>-333.96510062485208</v>
      </c>
      <c r="J46" s="719">
        <v>-336.87270532138996</v>
      </c>
      <c r="K46" s="35"/>
    </row>
    <row r="47" spans="1:11" s="36" customFormat="1" ht="18.649999999999999" customHeight="1" x14ac:dyDescent="0.25">
      <c r="A47" s="15"/>
      <c r="B47" s="361" t="s">
        <v>163</v>
      </c>
      <c r="C47" s="399">
        <v>-178.530764229895</v>
      </c>
      <c r="D47" s="720">
        <v>-167.15473465165897</v>
      </c>
      <c r="E47" s="732">
        <f t="shared" si="1"/>
        <v>6.8056879166139286</v>
      </c>
      <c r="F47" s="399">
        <v>-178.530764229895</v>
      </c>
      <c r="G47" s="720">
        <v>-178.33162108461397</v>
      </c>
      <c r="H47" s="720">
        <v>-175.47945330685593</v>
      </c>
      <c r="I47" s="720">
        <v>-175.54866462467305</v>
      </c>
      <c r="J47" s="720">
        <v>-167.15473465165897</v>
      </c>
      <c r="K47" s="35"/>
    </row>
    <row r="48" spans="1:11" s="36" customFormat="1" ht="18.649999999999999" customHeight="1" x14ac:dyDescent="0.25">
      <c r="A48" s="15"/>
      <c r="B48" s="305" t="s">
        <v>57</v>
      </c>
      <c r="C48" s="397">
        <v>-1361.981682504399</v>
      </c>
      <c r="D48" s="718">
        <v>-1297.7011801796409</v>
      </c>
      <c r="E48" s="733">
        <f t="shared" si="1"/>
        <v>4.9534132592728133</v>
      </c>
      <c r="F48" s="397">
        <v>-1361.981682504399</v>
      </c>
      <c r="G48" s="718">
        <v>-1313.3663448948141</v>
      </c>
      <c r="H48" s="718">
        <v>-1326.6428236719137</v>
      </c>
      <c r="I48" s="718">
        <v>-1311.597239403123</v>
      </c>
      <c r="J48" s="718">
        <v>-1297.7011801796409</v>
      </c>
      <c r="K48" s="35"/>
    </row>
    <row r="49" spans="1:11" s="36" customFormat="1" ht="18.649999999999999" customHeight="1" x14ac:dyDescent="0.25">
      <c r="A49" s="15"/>
      <c r="B49" s="305" t="s">
        <v>102</v>
      </c>
      <c r="C49" s="939">
        <v>0</v>
      </c>
      <c r="D49" s="718">
        <v>-2.4399999999999995</v>
      </c>
      <c r="E49" s="940">
        <f t="shared" si="1"/>
        <v>-100</v>
      </c>
      <c r="F49" s="939">
        <v>0</v>
      </c>
      <c r="G49" s="941">
        <v>0</v>
      </c>
      <c r="H49" s="718">
        <v>-3.76</v>
      </c>
      <c r="I49" s="718">
        <v>-2.88</v>
      </c>
      <c r="J49" s="718">
        <v>-2.4399999999999995</v>
      </c>
      <c r="K49" s="35"/>
    </row>
    <row r="50" spans="1:11" s="36" customFormat="1" ht="18.649999999999999" customHeight="1" x14ac:dyDescent="0.25">
      <c r="A50" s="15"/>
      <c r="B50" s="722"/>
      <c r="C50" s="734"/>
      <c r="D50" s="735"/>
      <c r="E50" s="734"/>
      <c r="F50" s="734"/>
      <c r="G50" s="734"/>
      <c r="H50" s="734"/>
      <c r="I50" s="734"/>
      <c r="J50" s="734"/>
      <c r="K50" s="35"/>
    </row>
    <row r="51" spans="1:11" s="36" customFormat="1" ht="18.649999999999999" customHeight="1" x14ac:dyDescent="0.25">
      <c r="A51" s="15"/>
      <c r="B51" s="304" t="s">
        <v>297</v>
      </c>
      <c r="C51" s="261"/>
      <c r="D51" s="261"/>
      <c r="E51" s="261"/>
      <c r="F51" s="261"/>
      <c r="G51" s="261"/>
      <c r="H51" s="261"/>
      <c r="I51" s="261"/>
      <c r="J51" s="261"/>
      <c r="K51" s="35"/>
    </row>
    <row r="52" spans="1:11" s="36" customFormat="1" ht="18.649999999999999" customHeight="1" x14ac:dyDescent="0.25">
      <c r="A52" s="15"/>
      <c r="B52" s="95" t="s">
        <v>22</v>
      </c>
      <c r="C52" s="442">
        <v>0.1489649370017245</v>
      </c>
      <c r="D52" s="443">
        <v>9.3977639899391729E-2</v>
      </c>
      <c r="E52" s="161">
        <f>+(C52-D52)*100</f>
        <v>5.4987297102332775</v>
      </c>
      <c r="F52" s="401">
        <v>0.1489649370017245</v>
      </c>
      <c r="G52" s="736">
        <v>0.14557890034608573</v>
      </c>
      <c r="H52" s="736">
        <v>0.13016751867054704</v>
      </c>
      <c r="I52" s="736">
        <v>0.11041592601151159</v>
      </c>
      <c r="J52" s="736">
        <v>9.3977639899391729E-2</v>
      </c>
      <c r="K52" s="35"/>
    </row>
    <row r="53" spans="1:11" s="36" customFormat="1" ht="18.649999999999999" customHeight="1" x14ac:dyDescent="0.25">
      <c r="A53" s="15"/>
      <c r="B53" s="95" t="s">
        <v>36</v>
      </c>
      <c r="C53" s="401">
        <v>0.18244762673680501</v>
      </c>
      <c r="D53" s="736">
        <v>0.11580906608456827</v>
      </c>
      <c r="E53" s="161">
        <f t="shared" ref="E53" si="2">+(C53-D53)*100</f>
        <v>6.6638560652236736</v>
      </c>
      <c r="F53" s="401">
        <v>0.18244762673680501</v>
      </c>
      <c r="G53" s="736">
        <v>0.17885834101412684</v>
      </c>
      <c r="H53" s="736">
        <v>0.16026274761941592</v>
      </c>
      <c r="I53" s="736">
        <v>0.13600970921733682</v>
      </c>
      <c r="J53" s="736">
        <v>0.11580906608456827</v>
      </c>
      <c r="K53" s="35"/>
    </row>
    <row r="54" spans="1:11" s="36" customFormat="1" ht="18.649999999999999" customHeight="1" x14ac:dyDescent="0.25">
      <c r="A54" s="15"/>
      <c r="B54" s="95" t="s">
        <v>85</v>
      </c>
      <c r="C54" s="401">
        <v>0.40025300352467685</v>
      </c>
      <c r="D54" s="736">
        <v>0.48973524834246479</v>
      </c>
      <c r="E54" s="161">
        <f>+(C54-D54)*100</f>
        <v>-8.9482244817787944</v>
      </c>
      <c r="F54" s="401">
        <v>0.40025300352467685</v>
      </c>
      <c r="G54" s="736">
        <v>0.40715148319520583</v>
      </c>
      <c r="H54" s="736">
        <v>0.42719569684611497</v>
      </c>
      <c r="I54" s="736">
        <v>0.45978654542738989</v>
      </c>
      <c r="J54" s="736">
        <v>0.48973524834246479</v>
      </c>
      <c r="K54" s="35"/>
    </row>
    <row r="55" spans="1:11" s="36" customFormat="1" ht="18.649999999999999" customHeight="1" x14ac:dyDescent="0.25">
      <c r="A55" s="15"/>
      <c r="B55" s="361" t="s">
        <v>298</v>
      </c>
      <c r="C55" s="402">
        <v>3.0029286572879153E-3</v>
      </c>
      <c r="D55" s="737">
        <v>2.6390555361933653E-3</v>
      </c>
      <c r="E55" s="366">
        <f>+(C55-D55)*100</f>
        <v>3.6387312109454999E-2</v>
      </c>
      <c r="F55" s="402">
        <v>3.0029286572879153E-3</v>
      </c>
      <c r="G55" s="737">
        <v>2.9446461731977218E-3</v>
      </c>
      <c r="H55" s="737">
        <v>3.0730806924682474E-3</v>
      </c>
      <c r="I55" s="737">
        <v>2.7596755858848138E-3</v>
      </c>
      <c r="J55" s="737">
        <v>2.6390555361933653E-3</v>
      </c>
      <c r="K55" s="35"/>
    </row>
    <row r="56" spans="1:11" x14ac:dyDescent="0.25">
      <c r="K56" s="29"/>
    </row>
    <row r="57" spans="1:11" ht="38" customHeight="1" x14ac:dyDescent="0.25">
      <c r="B57" s="1060" t="s">
        <v>389</v>
      </c>
      <c r="C57" s="1060"/>
      <c r="D57" s="1060"/>
      <c r="E57" s="1060"/>
      <c r="F57" s="1060"/>
      <c r="G57" s="1060"/>
      <c r="H57" s="1060"/>
      <c r="I57" s="1060"/>
      <c r="J57" s="1060"/>
      <c r="K57" s="29"/>
    </row>
    <row r="58" spans="1:11" x14ac:dyDescent="0.3">
      <c r="B58" s="31"/>
      <c r="C58" s="31"/>
      <c r="D58" s="31"/>
      <c r="E58" s="31"/>
      <c r="F58" s="31"/>
      <c r="G58" s="31"/>
      <c r="H58" s="31"/>
      <c r="I58" s="31"/>
      <c r="J58" s="31"/>
      <c r="K58" s="29"/>
    </row>
  </sheetData>
  <mergeCells count="10">
    <mergeCell ref="B57:J57"/>
    <mergeCell ref="I5:I6"/>
    <mergeCell ref="J5:J6"/>
    <mergeCell ref="B5:B6"/>
    <mergeCell ref="C5:C6"/>
    <mergeCell ref="D5:D6"/>
    <mergeCell ref="E5:E6"/>
    <mergeCell ref="F5:F6"/>
    <mergeCell ref="G5:G6"/>
    <mergeCell ref="H5:H6"/>
  </mergeCells>
  <phoneticPr fontId="96" type="noConversion"/>
  <pageMargins left="0.70866141732283472" right="0.70866141732283472" top="0.74803149606299213" bottom="0.74803149606299213" header="0.31496062992125984" footer="0.31496062992125984"/>
  <pageSetup paperSize="9" scale="41" orientation="portrait" r:id="rId1"/>
  <ignoredErrors>
    <ignoredError sqref="E44:G44 E49 E45 E46 E47 E48"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rgb="FFB7DEE8"/>
    <pageSetUpPr fitToPage="1"/>
  </sheetPr>
  <dimension ref="A1:E52"/>
  <sheetViews>
    <sheetView showGridLines="0" zoomScaleNormal="100" workbookViewId="0">
      <selection activeCell="T43" sqref="T43"/>
    </sheetView>
  </sheetViews>
  <sheetFormatPr baseColWidth="10" defaultColWidth="14.81640625" defaultRowHeight="14.5" x14ac:dyDescent="0.25"/>
  <cols>
    <col min="1" max="1" customWidth="true" style="15" width="2.54296875" collapsed="false"/>
    <col min="2" max="2" customWidth="true" style="15" width="72.6328125" collapsed="false"/>
    <col min="3" max="5" customWidth="true" style="15" width="21.90625" collapsed="false"/>
    <col min="6" max="15" customWidth="true" style="2" width="12.54296875" collapsed="false"/>
    <col min="16" max="16" customWidth="true" style="2" width="0.54296875" collapsed="false"/>
    <col min="17" max="16384" style="2" width="14.81640625" collapsed="false"/>
  </cols>
  <sheetData>
    <row r="1" spans="1:5" s="6" customFormat="1" ht="49.5" customHeight="1" x14ac:dyDescent="0.55000000000000004">
      <c r="B1" s="6" t="s">
        <v>5</v>
      </c>
      <c r="C1" s="153"/>
      <c r="D1" s="153"/>
      <c r="E1" s="153"/>
    </row>
    <row r="2" spans="1:5" s="68" customFormat="1" ht="56.15" customHeight="1" x14ac:dyDescent="0.7">
      <c r="B2" s="955" t="s">
        <v>300</v>
      </c>
    </row>
    <row r="3" spans="1:5" ht="14.5" customHeight="1" x14ac:dyDescent="0.35">
      <c r="A3" s="1"/>
      <c r="B3" s="960"/>
      <c r="C3" s="1005"/>
      <c r="D3" s="1005"/>
      <c r="E3" s="960"/>
    </row>
    <row r="4" spans="1:5" ht="3" customHeight="1" x14ac:dyDescent="0.25">
      <c r="B4" s="224"/>
      <c r="C4" s="224"/>
      <c r="D4" s="224"/>
      <c r="E4" s="224"/>
    </row>
    <row r="5" spans="1:5" ht="18" customHeight="1" x14ac:dyDescent="0.45">
      <c r="B5" s="39"/>
      <c r="C5" s="1045" t="s">
        <v>219</v>
      </c>
      <c r="D5" s="1045" t="s">
        <v>218</v>
      </c>
      <c r="E5" s="1045" t="s">
        <v>117</v>
      </c>
    </row>
    <row r="6" spans="1:5" ht="18" customHeight="1" thickBot="1" x14ac:dyDescent="0.5">
      <c r="B6" s="289" t="s">
        <v>26</v>
      </c>
      <c r="C6" s="1064"/>
      <c r="D6" s="1064"/>
      <c r="E6" s="1064"/>
    </row>
    <row r="7" spans="1:5" ht="18.649999999999999" customHeight="1" x14ac:dyDescent="0.45">
      <c r="B7" s="202" t="s">
        <v>61</v>
      </c>
      <c r="C7" s="222"/>
      <c r="D7" s="222"/>
      <c r="E7" s="222"/>
    </row>
    <row r="8" spans="1:5" ht="18.649999999999999" customHeight="1" x14ac:dyDescent="0.45">
      <c r="B8" s="40" t="s">
        <v>301</v>
      </c>
      <c r="C8" s="162">
        <v>570879.31856423372</v>
      </c>
      <c r="D8" s="738">
        <v>562423.0003989957</v>
      </c>
      <c r="E8" s="942">
        <f>+((C8-D8)/D8)*100</f>
        <v>1.5035512699940987</v>
      </c>
    </row>
    <row r="9" spans="1:5" ht="18.649999999999999" customHeight="1" x14ac:dyDescent="0.45">
      <c r="B9" s="40" t="s">
        <v>202</v>
      </c>
      <c r="C9" s="162">
        <v>541784.87961445528</v>
      </c>
      <c r="D9" s="738">
        <v>533566.12163685483</v>
      </c>
      <c r="E9" s="164">
        <f t="shared" ref="E9:E10" si="0">+((C9-D9)/D9)*100</f>
        <v>1.540344794078611</v>
      </c>
    </row>
    <row r="10" spans="1:5" ht="18.649999999999999" customHeight="1" x14ac:dyDescent="0.45">
      <c r="B10" s="121" t="s">
        <v>302</v>
      </c>
      <c r="C10" s="162">
        <v>29060.727234151829</v>
      </c>
      <c r="D10" s="738">
        <v>28824.463669518005</v>
      </c>
      <c r="E10" s="126">
        <f t="shared" si="0"/>
        <v>0.81966335034942461</v>
      </c>
    </row>
    <row r="11" spans="1:5" ht="18.5" x14ac:dyDescent="0.45">
      <c r="B11" s="38"/>
      <c r="C11" s="165"/>
      <c r="D11" s="165"/>
      <c r="E11" s="166"/>
    </row>
    <row r="12" spans="1:5" s="3" customFormat="1" ht="18.649999999999999" customHeight="1" x14ac:dyDescent="0.45">
      <c r="A12" s="15"/>
      <c r="B12" s="202" t="s">
        <v>303</v>
      </c>
      <c r="C12" s="222"/>
      <c r="D12" s="476"/>
      <c r="E12" s="476"/>
    </row>
    <row r="13" spans="1:5" s="3" customFormat="1" ht="18.649999999999999" customHeight="1" x14ac:dyDescent="0.45">
      <c r="A13" s="15"/>
      <c r="B13" s="367" t="s">
        <v>221</v>
      </c>
      <c r="C13" s="470">
        <v>158634.18395834</v>
      </c>
      <c r="D13" s="1006">
        <v>159566.74447617002</v>
      </c>
      <c r="E13" s="368">
        <f t="shared" ref="E13:E24" si="1">+((C13-D13)/D13)*100</f>
        <v>-0.58443287847442904</v>
      </c>
    </row>
    <row r="14" spans="1:5" s="3" customFormat="1" ht="18.649999999999999" customHeight="1" x14ac:dyDescent="0.45">
      <c r="A14" s="15"/>
      <c r="B14" s="296" t="s">
        <v>222</v>
      </c>
      <c r="C14" s="471">
        <v>117931.80458734997</v>
      </c>
      <c r="D14" s="738">
        <v>118712.12972759001</v>
      </c>
      <c r="E14" s="164">
        <f t="shared" si="1"/>
        <v>-0.65732553365074786</v>
      </c>
    </row>
    <row r="15" spans="1:5" s="3" customFormat="1" ht="18.649999999999999" customHeight="1" x14ac:dyDescent="0.45">
      <c r="A15" s="15"/>
      <c r="B15" s="296" t="s">
        <v>168</v>
      </c>
      <c r="C15" s="471">
        <v>40702.379370990042</v>
      </c>
      <c r="D15" s="738">
        <v>40854.614748580003</v>
      </c>
      <c r="E15" s="164">
        <f t="shared" si="1"/>
        <v>-0.37262712799232134</v>
      </c>
    </row>
    <row r="16" spans="1:5" s="3" customFormat="1" ht="18.649999999999999" customHeight="1" x14ac:dyDescent="0.45">
      <c r="A16" s="15"/>
      <c r="B16" s="369" t="s">
        <v>223</v>
      </c>
      <c r="C16" s="472">
        <v>18877.833338</v>
      </c>
      <c r="D16" s="740">
        <v>18465.923329000001</v>
      </c>
      <c r="E16" s="370">
        <f t="shared" si="1"/>
        <v>2.2306494057251438</v>
      </c>
    </row>
    <row r="17" spans="1:5" s="3" customFormat="1" ht="18.649999999999999" customHeight="1" x14ac:dyDescent="0.45">
      <c r="A17" s="15"/>
      <c r="B17" s="367" t="s">
        <v>224</v>
      </c>
      <c r="C17" s="470">
        <v>149842.04002274858</v>
      </c>
      <c r="D17" s="739">
        <v>148171.01795321651</v>
      </c>
      <c r="E17" s="368">
        <f t="shared" si="1"/>
        <v>1.1277658023917221</v>
      </c>
    </row>
    <row r="18" spans="1:5" s="3" customFormat="1" ht="18.649999999999999" customHeight="1" x14ac:dyDescent="0.45">
      <c r="A18" s="15"/>
      <c r="B18" s="367" t="s">
        <v>225</v>
      </c>
      <c r="C18" s="470">
        <v>16277.596948529999</v>
      </c>
      <c r="D18" s="739">
        <v>16397.154178500001</v>
      </c>
      <c r="E18" s="368">
        <f t="shared" si="1"/>
        <v>-0.72913402330976063</v>
      </c>
    </row>
    <row r="19" spans="1:5" s="3" customFormat="1" ht="18.649999999999999" customHeight="1" x14ac:dyDescent="0.45">
      <c r="A19" s="15"/>
      <c r="B19" s="371" t="s">
        <v>62</v>
      </c>
      <c r="C19" s="453">
        <v>324753.82092961855</v>
      </c>
      <c r="D19" s="741">
        <v>324134.91660788655</v>
      </c>
      <c r="E19" s="372">
        <f t="shared" si="1"/>
        <v>0.19094034305495766</v>
      </c>
    </row>
    <row r="20" spans="1:5" s="3" customFormat="1" ht="18.649999999999999" customHeight="1" x14ac:dyDescent="0.45">
      <c r="A20" s="15"/>
      <c r="B20" s="199" t="s">
        <v>304</v>
      </c>
      <c r="C20" s="471">
        <v>314980.05725551856</v>
      </c>
      <c r="D20" s="738">
        <v>314628.68297696655</v>
      </c>
      <c r="E20" s="164">
        <f t="shared" si="1"/>
        <v>0.11167903549904216</v>
      </c>
    </row>
    <row r="21" spans="1:5" s="3" customFormat="1" ht="18.649999999999999" customHeight="1" x14ac:dyDescent="0.45">
      <c r="A21" s="15"/>
      <c r="B21" s="332" t="s">
        <v>305</v>
      </c>
      <c r="C21" s="472">
        <v>9773.7636741000515</v>
      </c>
      <c r="D21" s="740">
        <v>9506.2336309199945</v>
      </c>
      <c r="E21" s="370">
        <f t="shared" si="1"/>
        <v>2.8142590805877967</v>
      </c>
    </row>
    <row r="22" spans="1:5" s="3" customFormat="1" ht="18.649999999999999" customHeight="1" x14ac:dyDescent="0.45">
      <c r="A22" s="15"/>
      <c r="B22" s="325" t="s">
        <v>65</v>
      </c>
      <c r="C22" s="472">
        <v>-6831.6149663900287</v>
      </c>
      <c r="D22" s="740">
        <v>-6805.8015483800227</v>
      </c>
      <c r="E22" s="370">
        <f t="shared" si="1"/>
        <v>0.37928549380271492</v>
      </c>
    </row>
    <row r="23" spans="1:5" s="3" customFormat="1" ht="18.649999999999999" customHeight="1" x14ac:dyDescent="0.45">
      <c r="A23" s="15"/>
      <c r="B23" s="371" t="s">
        <v>228</v>
      </c>
      <c r="C23" s="453">
        <v>317922.20596322854</v>
      </c>
      <c r="D23" s="741">
        <v>317329.11505950656</v>
      </c>
      <c r="E23" s="372">
        <f t="shared" si="1"/>
        <v>0.18690087848093118</v>
      </c>
    </row>
    <row r="24" spans="1:5" s="3" customFormat="1" ht="18.649999999999999" customHeight="1" x14ac:dyDescent="0.45">
      <c r="A24" s="15"/>
      <c r="B24" s="325" t="s">
        <v>306</v>
      </c>
      <c r="C24" s="472">
        <v>27211.924855550013</v>
      </c>
      <c r="D24" s="740">
        <v>27738.570483969968</v>
      </c>
      <c r="E24" s="370">
        <f t="shared" si="1"/>
        <v>-1.8986040709066194</v>
      </c>
    </row>
    <row r="25" spans="1:5" s="3" customFormat="1" ht="18.5" x14ac:dyDescent="0.45">
      <c r="A25" s="15"/>
      <c r="B25" s="39"/>
      <c r="C25" s="163"/>
      <c r="D25" s="163"/>
      <c r="E25" s="164"/>
    </row>
    <row r="26" spans="1:5" s="3" customFormat="1" ht="18.649999999999999" customHeight="1" x14ac:dyDescent="0.45">
      <c r="A26" s="15"/>
      <c r="B26" s="202" t="s">
        <v>307</v>
      </c>
      <c r="C26" s="222"/>
      <c r="D26" s="222"/>
      <c r="E26" s="222"/>
    </row>
    <row r="27" spans="1:5" s="3" customFormat="1" ht="18.649999999999999" customHeight="1" x14ac:dyDescent="0.45">
      <c r="A27" s="15"/>
      <c r="B27" s="279" t="s">
        <v>230</v>
      </c>
      <c r="C27" s="162">
        <v>353589.29011534998</v>
      </c>
      <c r="D27" s="738">
        <v>356464.70793584973</v>
      </c>
      <c r="E27" s="942">
        <f t="shared" ref="E27:E38" si="2">+((C27-D27)/D27)*100</f>
        <v>-0.80664866857372353</v>
      </c>
    </row>
    <row r="28" spans="1:5" s="3" customFormat="1" ht="18.649999999999999" customHeight="1" x14ac:dyDescent="0.25">
      <c r="A28" s="15"/>
      <c r="B28" s="302" t="s">
        <v>231</v>
      </c>
      <c r="C28" s="473">
        <v>309866.60445064993</v>
      </c>
      <c r="D28" s="742">
        <v>315098.31175083999</v>
      </c>
      <c r="E28" s="107">
        <f t="shared" si="2"/>
        <v>-1.6603412665463482</v>
      </c>
    </row>
    <row r="29" spans="1:5" s="3" customFormat="1" ht="18.649999999999999" customHeight="1" x14ac:dyDescent="0.25">
      <c r="A29" s="15"/>
      <c r="B29" s="302" t="s">
        <v>308</v>
      </c>
      <c r="C29" s="473">
        <v>43722.685664700068</v>
      </c>
      <c r="D29" s="742">
        <v>41366.396185009769</v>
      </c>
      <c r="E29" s="107">
        <f t="shared" si="2"/>
        <v>5.6961439646612568</v>
      </c>
    </row>
    <row r="30" spans="1:5" s="3" customFormat="1" ht="18.649999999999999" customHeight="1" x14ac:dyDescent="0.25">
      <c r="A30" s="15"/>
      <c r="B30" s="279" t="s">
        <v>309</v>
      </c>
      <c r="C30" s="473">
        <v>76997.433615481437</v>
      </c>
      <c r="D30" s="742">
        <v>74538.494309577145</v>
      </c>
      <c r="E30" s="107">
        <f t="shared" si="2"/>
        <v>3.2988851313412608</v>
      </c>
    </row>
    <row r="31" spans="1:5" s="3" customFormat="1" ht="18.649999999999999" customHeight="1" x14ac:dyDescent="0.25">
      <c r="A31" s="15"/>
      <c r="B31" s="302" t="s">
        <v>310</v>
      </c>
      <c r="C31" s="473">
        <v>21280.093738939999</v>
      </c>
      <c r="D31" s="742">
        <v>19979.71842995</v>
      </c>
      <c r="E31" s="107">
        <f t="shared" si="2"/>
        <v>6.5084766512060019</v>
      </c>
    </row>
    <row r="32" spans="1:5" s="3" customFormat="1" ht="18.649999999999999" customHeight="1" x14ac:dyDescent="0.25">
      <c r="A32" s="15"/>
      <c r="B32" s="343" t="s">
        <v>311</v>
      </c>
      <c r="C32" s="474">
        <v>3383.60094639</v>
      </c>
      <c r="D32" s="743">
        <v>3196.08622741</v>
      </c>
      <c r="E32" s="374">
        <f t="shared" si="2"/>
        <v>5.8670106385695222</v>
      </c>
    </row>
    <row r="33" spans="1:5" s="3" customFormat="1" ht="18.649999999999999" customHeight="1" x14ac:dyDescent="0.25">
      <c r="A33" s="15"/>
      <c r="B33" s="290" t="s">
        <v>236</v>
      </c>
      <c r="C33" s="451">
        <v>433970.32467722142</v>
      </c>
      <c r="D33" s="744">
        <v>434199.28847283684</v>
      </c>
      <c r="E33" s="375">
        <f t="shared" si="2"/>
        <v>-5.2732420732592274E-2</v>
      </c>
    </row>
    <row r="34" spans="1:5" s="3" customFormat="1" ht="18.649999999999999" customHeight="1" x14ac:dyDescent="0.25">
      <c r="A34" s="15"/>
      <c r="B34" s="279" t="s">
        <v>146</v>
      </c>
      <c r="C34" s="473">
        <v>116600.93664942213</v>
      </c>
      <c r="D34" s="742">
        <v>110325.68019710555</v>
      </c>
      <c r="E34" s="107">
        <f t="shared" si="2"/>
        <v>5.6879381492190548</v>
      </c>
    </row>
    <row r="35" spans="1:5" s="3" customFormat="1" ht="18.649999999999999" customHeight="1" x14ac:dyDescent="0.25">
      <c r="A35" s="15"/>
      <c r="B35" s="343" t="s">
        <v>176</v>
      </c>
      <c r="C35" s="474">
        <v>47536.114675510013</v>
      </c>
      <c r="D35" s="743">
        <v>46005.86734913</v>
      </c>
      <c r="E35" s="374">
        <f t="shared" si="2"/>
        <v>3.3262003621565257</v>
      </c>
    </row>
    <row r="36" spans="1:5" s="3" customFormat="1" ht="18.649999999999999" customHeight="1" x14ac:dyDescent="0.25">
      <c r="A36" s="15"/>
      <c r="B36" s="290" t="s">
        <v>237</v>
      </c>
      <c r="C36" s="451">
        <v>164137.05132493214</v>
      </c>
      <c r="D36" s="744">
        <v>156331.54754623555</v>
      </c>
      <c r="E36" s="375">
        <f t="shared" si="2"/>
        <v>4.9929165937464299</v>
      </c>
    </row>
    <row r="37" spans="1:5" s="3" customFormat="1" ht="18.649999999999999" customHeight="1" x14ac:dyDescent="0.25">
      <c r="A37" s="15"/>
      <c r="B37" s="290" t="s">
        <v>238</v>
      </c>
      <c r="C37" s="451">
        <v>4218.7062904958284</v>
      </c>
      <c r="D37" s="744">
        <v>6099.8485017487692</v>
      </c>
      <c r="E37" s="375">
        <f t="shared" si="2"/>
        <v>-30.839162820414884</v>
      </c>
    </row>
    <row r="38" spans="1:5" s="3" customFormat="1" ht="18.649999999999999" customHeight="1" x14ac:dyDescent="0.45">
      <c r="A38" s="15"/>
      <c r="B38" s="371" t="s">
        <v>239</v>
      </c>
      <c r="C38" s="453">
        <v>602326.08229264943</v>
      </c>
      <c r="D38" s="741">
        <v>596630.68452082109</v>
      </c>
      <c r="E38" s="372">
        <f t="shared" si="2"/>
        <v>0.95459350643397645</v>
      </c>
    </row>
    <row r="39" spans="1:5" s="3" customFormat="1" ht="18.5" x14ac:dyDescent="0.45">
      <c r="A39" s="15"/>
      <c r="B39" s="42"/>
      <c r="C39" s="745"/>
      <c r="D39" s="745"/>
      <c r="E39" s="745"/>
    </row>
    <row r="40" spans="1:5" s="3" customFormat="1" ht="18.649999999999999" customHeight="1" x14ac:dyDescent="0.45">
      <c r="A40" s="15"/>
      <c r="B40" s="202" t="s">
        <v>312</v>
      </c>
      <c r="C40" s="222"/>
      <c r="D40" s="264"/>
      <c r="E40" s="264"/>
    </row>
    <row r="41" spans="1:5" s="3" customFormat="1" ht="18.649999999999999" customHeight="1" x14ac:dyDescent="0.45">
      <c r="A41" s="15"/>
      <c r="B41" s="40" t="s">
        <v>313</v>
      </c>
      <c r="C41" s="475">
        <v>2.908592822881868E-2</v>
      </c>
      <c r="D41" s="746">
        <v>2.8308718268477143E-2</v>
      </c>
      <c r="E41" s="943">
        <f>+(C41-D41)*100</f>
        <v>7.7720996034153639E-2</v>
      </c>
    </row>
    <row r="42" spans="1:5" s="3" customFormat="1" ht="18.649999999999999" customHeight="1" x14ac:dyDescent="0.45">
      <c r="A42" s="15"/>
      <c r="B42" s="325" t="s">
        <v>314</v>
      </c>
      <c r="C42" s="376">
        <v>0.69389844005774703</v>
      </c>
      <c r="D42" s="531">
        <v>0.7147715994398709</v>
      </c>
      <c r="E42" s="499">
        <f>+(C42-D42)*100</f>
        <v>-2.0873159382123863</v>
      </c>
    </row>
    <row r="43" spans="1:5" s="3" customFormat="1" ht="18.5" x14ac:dyDescent="0.45">
      <c r="A43" s="15"/>
      <c r="B43" s="42"/>
      <c r="C43" s="42"/>
      <c r="D43" s="42"/>
      <c r="E43" s="42"/>
    </row>
    <row r="44" spans="1:5" ht="18.649999999999999" customHeight="1" x14ac:dyDescent="0.45">
      <c r="B44" s="202" t="s">
        <v>315</v>
      </c>
      <c r="C44" s="264"/>
      <c r="D44" s="264"/>
      <c r="E44" s="264"/>
    </row>
    <row r="45" spans="1:5" ht="18.649999999999999" customHeight="1" x14ac:dyDescent="0.25">
      <c r="B45" s="152" t="s">
        <v>194</v>
      </c>
      <c r="C45" s="500">
        <v>18.215516999999998</v>
      </c>
      <c r="D45" s="747">
        <v>18.203203999999999</v>
      </c>
      <c r="E45" s="1007">
        <f>+(C45-D45)</f>
        <v>1.2312999999998908E-2</v>
      </c>
    </row>
    <row r="46" spans="1:5" ht="18.649999999999999" customHeight="1" x14ac:dyDescent="0.45">
      <c r="B46" s="152" t="s">
        <v>316</v>
      </c>
      <c r="C46" s="748">
        <v>0.71319999999999995</v>
      </c>
      <c r="D46" s="749">
        <v>0.7147</v>
      </c>
      <c r="E46" s="169">
        <f>+(C46-D46)*100</f>
        <v>-0.15000000000000568</v>
      </c>
    </row>
    <row r="47" spans="1:5" ht="18.649999999999999" customHeight="1" x14ac:dyDescent="0.25">
      <c r="B47" s="152" t="s">
        <v>79</v>
      </c>
      <c r="C47" s="473">
        <v>40730</v>
      </c>
      <c r="D47" s="742">
        <v>40600</v>
      </c>
      <c r="E47" s="169">
        <f>+C47-D47</f>
        <v>130</v>
      </c>
    </row>
    <row r="48" spans="1:5" ht="18.649999999999999" customHeight="1" x14ac:dyDescent="0.25">
      <c r="B48" s="152" t="s">
        <v>317</v>
      </c>
      <c r="C48" s="473">
        <v>3846</v>
      </c>
      <c r="D48" s="742">
        <v>3876</v>
      </c>
      <c r="E48" s="169">
        <f t="shared" ref="E48:E50" si="3">+C48-D48</f>
        <v>-30</v>
      </c>
    </row>
    <row r="49" spans="2:5" ht="18.649999999999999" customHeight="1" x14ac:dyDescent="0.25">
      <c r="B49" s="279" t="s">
        <v>318</v>
      </c>
      <c r="C49" s="473">
        <v>3589</v>
      </c>
      <c r="D49" s="742">
        <v>3618</v>
      </c>
      <c r="E49" s="169">
        <f t="shared" si="3"/>
        <v>-29</v>
      </c>
    </row>
    <row r="50" spans="2:5" ht="18.649999999999999" customHeight="1" x14ac:dyDescent="0.25">
      <c r="B50" s="292" t="s">
        <v>82</v>
      </c>
      <c r="C50" s="474">
        <v>11221</v>
      </c>
      <c r="D50" s="743">
        <v>11335</v>
      </c>
      <c r="E50" s="373">
        <f t="shared" si="3"/>
        <v>-114</v>
      </c>
    </row>
    <row r="51" spans="2:5" x14ac:dyDescent="0.25">
      <c r="B51" s="17"/>
      <c r="C51" s="17"/>
      <c r="D51" s="17"/>
    </row>
    <row r="52" spans="2:5" s="15" customFormat="1" ht="12.5" x14ac:dyDescent="0.25"/>
  </sheetData>
  <mergeCells count="3">
    <mergeCell ref="C5:C6"/>
    <mergeCell ref="D5:D6"/>
    <mergeCell ref="E5:E6"/>
  </mergeCells>
  <phoneticPr fontId="96" type="noConversion"/>
  <pageMargins left="0.70866141732283472" right="0.70866141732283472" top="0.74803149606299213" bottom="0.74803149606299213" header="0.31496062992125984" footer="0.31496062992125984"/>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B7DEE8"/>
    <pageSetUpPr fitToPage="1"/>
  </sheetPr>
  <dimension ref="A1:F80"/>
  <sheetViews>
    <sheetView showGridLines="0" zoomScaleNormal="100" workbookViewId="0"/>
  </sheetViews>
  <sheetFormatPr baseColWidth="10" defaultColWidth="14.453125" defaultRowHeight="23.5" x14ac:dyDescent="0.55000000000000004"/>
  <cols>
    <col min="1" max="1" customWidth="true" style="15" width="2.54296875" collapsed="false"/>
    <col min="2" max="2" customWidth="true" style="195" width="115.54296875" collapsed="false"/>
    <col min="3" max="4" customWidth="true" style="6" width="17.54296875" collapsed="false"/>
    <col min="5" max="5" customWidth="true" style="153" width="17.54296875" collapsed="false"/>
    <col min="6" max="204" style="6" width="14.453125" collapsed="false"/>
    <col min="205" max="205" customWidth="true" style="6" width="1.54296875" collapsed="false"/>
    <col min="206" max="207" customWidth="true" style="6" width="42.54296875" collapsed="false"/>
    <col min="208" max="208" customWidth="true" style="6" width="9.7265625" collapsed="false"/>
    <col min="209" max="209" customWidth="true" style="6" width="1.54296875" collapsed="false"/>
    <col min="210" max="210" customWidth="true" style="6" width="13.54296875" collapsed="false"/>
    <col min="211" max="211" customWidth="true" style="6" width="15.0" collapsed="false"/>
    <col min="212" max="212" customWidth="true" style="6" width="69.453125" collapsed="false"/>
    <col min="213" max="213" customWidth="true" style="6" width="29.0" collapsed="false"/>
    <col min="214" max="214" customWidth="true" style="6" width="1.26953125" collapsed="false"/>
    <col min="215" max="215" customWidth="true" style="6" width="29.0" collapsed="false"/>
    <col min="216" max="216" customWidth="true" style="6" width="1.54296875" collapsed="false"/>
    <col min="217" max="217" customWidth="true" hidden="true" style="6" width="0.0" collapsed="false"/>
    <col min="218" max="218" customWidth="true" style="6" width="29.0" collapsed="false"/>
    <col min="219" max="219" customWidth="true" style="6" width="1.54296875" collapsed="false"/>
    <col min="220" max="220" customWidth="true" style="6" width="3.54296875" collapsed="false"/>
    <col min="221" max="221" customWidth="true" style="6" width="29.0" collapsed="false"/>
    <col min="222" max="222" customWidth="true" style="6" width="1.54296875" collapsed="false"/>
    <col min="223" max="223" customWidth="true" style="6" width="29.0" collapsed="false"/>
    <col min="224" max="224" customWidth="true" style="6" width="1.54296875" collapsed="false"/>
    <col min="225" max="226" customWidth="true" hidden="true" style="6" width="0.0" collapsed="false"/>
    <col min="227" max="227" customWidth="true" style="6" width="1.26953125" collapsed="false"/>
    <col min="228" max="228" customWidth="true" style="6" width="5.0" collapsed="false"/>
    <col min="229" max="229" bestFit="true" customWidth="true" style="6" width="22.7265625" collapsed="false"/>
    <col min="230" max="230" bestFit="true" customWidth="true" style="6" width="24.1796875" collapsed="false"/>
    <col min="231" max="231" bestFit="true" customWidth="true" style="6" width="22.7265625" collapsed="false"/>
    <col min="232" max="232" bestFit="true" customWidth="true" style="6" width="16.453125" collapsed="false"/>
    <col min="233" max="233" bestFit="true" customWidth="true" style="6" width="13.26953125" collapsed="false"/>
    <col min="234" max="234" customWidth="true" style="6" width="2.453125" collapsed="false"/>
    <col min="235" max="460" style="6" width="14.453125" collapsed="false"/>
    <col min="461" max="461" customWidth="true" style="6" width="1.54296875" collapsed="false"/>
    <col min="462" max="463" customWidth="true" style="6" width="42.54296875" collapsed="false"/>
    <col min="464" max="464" customWidth="true" style="6" width="9.7265625" collapsed="false"/>
    <col min="465" max="465" customWidth="true" style="6" width="1.54296875" collapsed="false"/>
    <col min="466" max="466" customWidth="true" style="6" width="13.54296875" collapsed="false"/>
    <col min="467" max="467" customWidth="true" style="6" width="15.0" collapsed="false"/>
    <col min="468" max="468" customWidth="true" style="6" width="69.453125" collapsed="false"/>
    <col min="469" max="469" customWidth="true" style="6" width="29.0" collapsed="false"/>
    <col min="470" max="470" customWidth="true" style="6" width="1.26953125" collapsed="false"/>
    <col min="471" max="471" customWidth="true" style="6" width="29.0" collapsed="false"/>
    <col min="472" max="472" customWidth="true" style="6" width="1.54296875" collapsed="false"/>
    <col min="473" max="473" customWidth="true" hidden="true" style="6" width="0.0" collapsed="false"/>
    <col min="474" max="474" customWidth="true" style="6" width="29.0" collapsed="false"/>
    <col min="475" max="475" customWidth="true" style="6" width="1.54296875" collapsed="false"/>
    <col min="476" max="476" customWidth="true" style="6" width="3.54296875" collapsed="false"/>
    <col min="477" max="477" customWidth="true" style="6" width="29.0" collapsed="false"/>
    <col min="478" max="478" customWidth="true" style="6" width="1.54296875" collapsed="false"/>
    <col min="479" max="479" customWidth="true" style="6" width="29.0" collapsed="false"/>
    <col min="480" max="480" customWidth="true" style="6" width="1.54296875" collapsed="false"/>
    <col min="481" max="482" customWidth="true" hidden="true" style="6" width="0.0" collapsed="false"/>
    <col min="483" max="483" customWidth="true" style="6" width="1.26953125" collapsed="false"/>
    <col min="484" max="484" customWidth="true" style="6" width="5.0" collapsed="false"/>
    <col min="485" max="485" bestFit="true" customWidth="true" style="6" width="22.7265625" collapsed="false"/>
    <col min="486" max="486" bestFit="true" customWidth="true" style="6" width="24.1796875" collapsed="false"/>
    <col min="487" max="487" bestFit="true" customWidth="true" style="6" width="22.7265625" collapsed="false"/>
    <col min="488" max="488" bestFit="true" customWidth="true" style="6" width="16.453125" collapsed="false"/>
    <col min="489" max="489" bestFit="true" customWidth="true" style="6" width="13.26953125" collapsed="false"/>
    <col min="490" max="490" customWidth="true" style="6" width="2.453125" collapsed="false"/>
    <col min="491" max="716" style="6" width="14.453125" collapsed="false"/>
    <col min="717" max="717" customWidth="true" style="6" width="1.54296875" collapsed="false"/>
    <col min="718" max="719" customWidth="true" style="6" width="42.54296875" collapsed="false"/>
    <col min="720" max="720" customWidth="true" style="6" width="9.7265625" collapsed="false"/>
    <col min="721" max="721" customWidth="true" style="6" width="1.54296875" collapsed="false"/>
    <col min="722" max="722" customWidth="true" style="6" width="13.54296875" collapsed="false"/>
    <col min="723" max="723" customWidth="true" style="6" width="15.0" collapsed="false"/>
    <col min="724" max="724" customWidth="true" style="6" width="69.453125" collapsed="false"/>
    <col min="725" max="725" customWidth="true" style="6" width="29.0" collapsed="false"/>
    <col min="726" max="726" customWidth="true" style="6" width="1.26953125" collapsed="false"/>
    <col min="727" max="727" customWidth="true" style="6" width="29.0" collapsed="false"/>
    <col min="728" max="728" customWidth="true" style="6" width="1.54296875" collapsed="false"/>
    <col min="729" max="729" customWidth="true" hidden="true" style="6" width="0.0" collapsed="false"/>
    <col min="730" max="730" customWidth="true" style="6" width="29.0" collapsed="false"/>
    <col min="731" max="731" customWidth="true" style="6" width="1.54296875" collapsed="false"/>
    <col min="732" max="732" customWidth="true" style="6" width="3.54296875" collapsed="false"/>
    <col min="733" max="733" customWidth="true" style="6" width="29.0" collapsed="false"/>
    <col min="734" max="734" customWidth="true" style="6" width="1.54296875" collapsed="false"/>
    <col min="735" max="735" customWidth="true" style="6" width="29.0" collapsed="false"/>
    <col min="736" max="736" customWidth="true" style="6" width="1.54296875" collapsed="false"/>
    <col min="737" max="738" customWidth="true" hidden="true" style="6" width="0.0" collapsed="false"/>
    <col min="739" max="739" customWidth="true" style="6" width="1.26953125" collapsed="false"/>
    <col min="740" max="740" customWidth="true" style="6" width="5.0" collapsed="false"/>
    <col min="741" max="741" bestFit="true" customWidth="true" style="6" width="22.7265625" collapsed="false"/>
    <col min="742" max="742" bestFit="true" customWidth="true" style="6" width="24.1796875" collapsed="false"/>
    <col min="743" max="743" bestFit="true" customWidth="true" style="6" width="22.7265625" collapsed="false"/>
    <col min="744" max="744" bestFit="true" customWidth="true" style="6" width="16.453125" collapsed="false"/>
    <col min="745" max="745" bestFit="true" customWidth="true" style="6" width="13.26953125" collapsed="false"/>
    <col min="746" max="746" customWidth="true" style="6" width="2.453125" collapsed="false"/>
    <col min="747" max="972" style="6" width="14.453125" collapsed="false"/>
    <col min="973" max="973" customWidth="true" style="6" width="1.54296875" collapsed="false"/>
    <col min="974" max="975" customWidth="true" style="6" width="42.54296875" collapsed="false"/>
    <col min="976" max="976" customWidth="true" style="6" width="9.7265625" collapsed="false"/>
    <col min="977" max="977" customWidth="true" style="6" width="1.54296875" collapsed="false"/>
    <col min="978" max="978" customWidth="true" style="6" width="13.54296875" collapsed="false"/>
    <col min="979" max="979" customWidth="true" style="6" width="15.0" collapsed="false"/>
    <col min="980" max="980" customWidth="true" style="6" width="69.453125" collapsed="false"/>
    <col min="981" max="981" customWidth="true" style="6" width="29.0" collapsed="false"/>
    <col min="982" max="982" customWidth="true" style="6" width="1.26953125" collapsed="false"/>
    <col min="983" max="983" customWidth="true" style="6" width="29.0" collapsed="false"/>
    <col min="984" max="984" customWidth="true" style="6" width="1.54296875" collapsed="false"/>
    <col min="985" max="985" customWidth="true" hidden="true" style="6" width="0.0" collapsed="false"/>
    <col min="986" max="986" customWidth="true" style="6" width="29.0" collapsed="false"/>
    <col min="987" max="987" customWidth="true" style="6" width="1.54296875" collapsed="false"/>
    <col min="988" max="988" customWidth="true" style="6" width="3.54296875" collapsed="false"/>
    <col min="989" max="989" customWidth="true" style="6" width="29.0" collapsed="false"/>
    <col min="990" max="990" customWidth="true" style="6" width="1.54296875" collapsed="false"/>
    <col min="991" max="991" customWidth="true" style="6" width="29.0" collapsed="false"/>
    <col min="992" max="992" customWidth="true" style="6" width="1.54296875" collapsed="false"/>
    <col min="993" max="994" customWidth="true" hidden="true" style="6" width="0.0" collapsed="false"/>
    <col min="995" max="995" customWidth="true" style="6" width="1.26953125" collapsed="false"/>
    <col min="996" max="996" customWidth="true" style="6" width="5.0" collapsed="false"/>
    <col min="997" max="997" bestFit="true" customWidth="true" style="6" width="22.7265625" collapsed="false"/>
    <col min="998" max="998" bestFit="true" customWidth="true" style="6" width="24.1796875" collapsed="false"/>
    <col min="999" max="999" bestFit="true" customWidth="true" style="6" width="22.7265625" collapsed="false"/>
    <col min="1000" max="1000" bestFit="true" customWidth="true" style="6" width="16.453125" collapsed="false"/>
    <col min="1001" max="1001" bestFit="true" customWidth="true" style="6" width="13.26953125" collapsed="false"/>
    <col min="1002" max="1002" customWidth="true" style="6" width="2.453125" collapsed="false"/>
    <col min="1003" max="1228" style="6" width="14.453125" collapsed="false"/>
    <col min="1229" max="1229" customWidth="true" style="6" width="1.54296875" collapsed="false"/>
    <col min="1230" max="1231" customWidth="true" style="6" width="42.54296875" collapsed="false"/>
    <col min="1232" max="1232" customWidth="true" style="6" width="9.7265625" collapsed="false"/>
    <col min="1233" max="1233" customWidth="true" style="6" width="1.54296875" collapsed="false"/>
    <col min="1234" max="1234" customWidth="true" style="6" width="13.54296875" collapsed="false"/>
    <col min="1235" max="1235" customWidth="true" style="6" width="15.0" collapsed="false"/>
    <col min="1236" max="1236" customWidth="true" style="6" width="69.453125" collapsed="false"/>
    <col min="1237" max="1237" customWidth="true" style="6" width="29.0" collapsed="false"/>
    <col min="1238" max="1238" customWidth="true" style="6" width="1.26953125" collapsed="false"/>
    <col min="1239" max="1239" customWidth="true" style="6" width="29.0" collapsed="false"/>
    <col min="1240" max="1240" customWidth="true" style="6" width="1.54296875" collapsed="false"/>
    <col min="1241" max="1241" customWidth="true" hidden="true" style="6" width="0.0" collapsed="false"/>
    <col min="1242" max="1242" customWidth="true" style="6" width="29.0" collapsed="false"/>
    <col min="1243" max="1243" customWidth="true" style="6" width="1.54296875" collapsed="false"/>
    <col min="1244" max="1244" customWidth="true" style="6" width="3.54296875" collapsed="false"/>
    <col min="1245" max="1245" customWidth="true" style="6" width="29.0" collapsed="false"/>
    <col min="1246" max="1246" customWidth="true" style="6" width="1.54296875" collapsed="false"/>
    <col min="1247" max="1247" customWidth="true" style="6" width="29.0" collapsed="false"/>
    <col min="1248" max="1248" customWidth="true" style="6" width="1.54296875" collapsed="false"/>
    <col min="1249" max="1250" customWidth="true" hidden="true" style="6" width="0.0" collapsed="false"/>
    <col min="1251" max="1251" customWidth="true" style="6" width="1.26953125" collapsed="false"/>
    <col min="1252" max="1252" customWidth="true" style="6" width="5.0" collapsed="false"/>
    <col min="1253" max="1253" bestFit="true" customWidth="true" style="6" width="22.7265625" collapsed="false"/>
    <col min="1254" max="1254" bestFit="true" customWidth="true" style="6" width="24.1796875" collapsed="false"/>
    <col min="1255" max="1255" bestFit="true" customWidth="true" style="6" width="22.7265625" collapsed="false"/>
    <col min="1256" max="1256" bestFit="true" customWidth="true" style="6" width="16.453125" collapsed="false"/>
    <col min="1257" max="1257" bestFit="true" customWidth="true" style="6" width="13.26953125" collapsed="false"/>
    <col min="1258" max="1258" customWidth="true" style="6" width="2.453125" collapsed="false"/>
    <col min="1259" max="1484" style="6" width="14.453125" collapsed="false"/>
    <col min="1485" max="1485" customWidth="true" style="6" width="1.54296875" collapsed="false"/>
    <col min="1486" max="1487" customWidth="true" style="6" width="42.54296875" collapsed="false"/>
    <col min="1488" max="1488" customWidth="true" style="6" width="9.7265625" collapsed="false"/>
    <col min="1489" max="1489" customWidth="true" style="6" width="1.54296875" collapsed="false"/>
    <col min="1490" max="1490" customWidth="true" style="6" width="13.54296875" collapsed="false"/>
    <col min="1491" max="1491" customWidth="true" style="6" width="15.0" collapsed="false"/>
    <col min="1492" max="1492" customWidth="true" style="6" width="69.453125" collapsed="false"/>
    <col min="1493" max="1493" customWidth="true" style="6" width="29.0" collapsed="false"/>
    <col min="1494" max="1494" customWidth="true" style="6" width="1.26953125" collapsed="false"/>
    <col min="1495" max="1495" customWidth="true" style="6" width="29.0" collapsed="false"/>
    <col min="1496" max="1496" customWidth="true" style="6" width="1.54296875" collapsed="false"/>
    <col min="1497" max="1497" customWidth="true" hidden="true" style="6" width="0.0" collapsed="false"/>
    <col min="1498" max="1498" customWidth="true" style="6" width="29.0" collapsed="false"/>
    <col min="1499" max="1499" customWidth="true" style="6" width="1.54296875" collapsed="false"/>
    <col min="1500" max="1500" customWidth="true" style="6" width="3.54296875" collapsed="false"/>
    <col min="1501" max="1501" customWidth="true" style="6" width="29.0" collapsed="false"/>
    <col min="1502" max="1502" customWidth="true" style="6" width="1.54296875" collapsed="false"/>
    <col min="1503" max="1503" customWidth="true" style="6" width="29.0" collapsed="false"/>
    <col min="1504" max="1504" customWidth="true" style="6" width="1.54296875" collapsed="false"/>
    <col min="1505" max="1506" customWidth="true" hidden="true" style="6" width="0.0" collapsed="false"/>
    <col min="1507" max="1507" customWidth="true" style="6" width="1.26953125" collapsed="false"/>
    <col min="1508" max="1508" customWidth="true" style="6" width="5.0" collapsed="false"/>
    <col min="1509" max="1509" bestFit="true" customWidth="true" style="6" width="22.7265625" collapsed="false"/>
    <col min="1510" max="1510" bestFit="true" customWidth="true" style="6" width="24.1796875" collapsed="false"/>
    <col min="1511" max="1511" bestFit="true" customWidth="true" style="6" width="22.7265625" collapsed="false"/>
    <col min="1512" max="1512" bestFit="true" customWidth="true" style="6" width="16.453125" collapsed="false"/>
    <col min="1513" max="1513" bestFit="true" customWidth="true" style="6" width="13.26953125" collapsed="false"/>
    <col min="1514" max="1514" customWidth="true" style="6" width="2.453125" collapsed="false"/>
    <col min="1515" max="1740" style="6" width="14.453125" collapsed="false"/>
    <col min="1741" max="1741" customWidth="true" style="6" width="1.54296875" collapsed="false"/>
    <col min="1742" max="1743" customWidth="true" style="6" width="42.54296875" collapsed="false"/>
    <col min="1744" max="1744" customWidth="true" style="6" width="9.7265625" collapsed="false"/>
    <col min="1745" max="1745" customWidth="true" style="6" width="1.54296875" collapsed="false"/>
    <col min="1746" max="1746" customWidth="true" style="6" width="13.54296875" collapsed="false"/>
    <col min="1747" max="1747" customWidth="true" style="6" width="15.0" collapsed="false"/>
    <col min="1748" max="1748" customWidth="true" style="6" width="69.453125" collapsed="false"/>
    <col min="1749" max="1749" customWidth="true" style="6" width="29.0" collapsed="false"/>
    <col min="1750" max="1750" customWidth="true" style="6" width="1.26953125" collapsed="false"/>
    <col min="1751" max="1751" customWidth="true" style="6" width="29.0" collapsed="false"/>
    <col min="1752" max="1752" customWidth="true" style="6" width="1.54296875" collapsed="false"/>
    <col min="1753" max="1753" customWidth="true" hidden="true" style="6" width="0.0" collapsed="false"/>
    <col min="1754" max="1754" customWidth="true" style="6" width="29.0" collapsed="false"/>
    <col min="1755" max="1755" customWidth="true" style="6" width="1.54296875" collapsed="false"/>
    <col min="1756" max="1756" customWidth="true" style="6" width="3.54296875" collapsed="false"/>
    <col min="1757" max="1757" customWidth="true" style="6" width="29.0" collapsed="false"/>
    <col min="1758" max="1758" customWidth="true" style="6" width="1.54296875" collapsed="false"/>
    <col min="1759" max="1759" customWidth="true" style="6" width="29.0" collapsed="false"/>
    <col min="1760" max="1760" customWidth="true" style="6" width="1.54296875" collapsed="false"/>
    <col min="1761" max="1762" customWidth="true" hidden="true" style="6" width="0.0" collapsed="false"/>
    <col min="1763" max="1763" customWidth="true" style="6" width="1.26953125" collapsed="false"/>
    <col min="1764" max="1764" customWidth="true" style="6" width="5.0" collapsed="false"/>
    <col min="1765" max="1765" bestFit="true" customWidth="true" style="6" width="22.7265625" collapsed="false"/>
    <col min="1766" max="1766" bestFit="true" customWidth="true" style="6" width="24.1796875" collapsed="false"/>
    <col min="1767" max="1767" bestFit="true" customWidth="true" style="6" width="22.7265625" collapsed="false"/>
    <col min="1768" max="1768" bestFit="true" customWidth="true" style="6" width="16.453125" collapsed="false"/>
    <col min="1769" max="1769" bestFit="true" customWidth="true" style="6" width="13.26953125" collapsed="false"/>
    <col min="1770" max="1770" customWidth="true" style="6" width="2.453125" collapsed="false"/>
    <col min="1771" max="1996" style="6" width="14.453125" collapsed="false"/>
    <col min="1997" max="1997" customWidth="true" style="6" width="1.54296875" collapsed="false"/>
    <col min="1998" max="1999" customWidth="true" style="6" width="42.54296875" collapsed="false"/>
    <col min="2000" max="2000" customWidth="true" style="6" width="9.7265625" collapsed="false"/>
    <col min="2001" max="2001" customWidth="true" style="6" width="1.54296875" collapsed="false"/>
    <col min="2002" max="2002" customWidth="true" style="6" width="13.54296875" collapsed="false"/>
    <col min="2003" max="2003" customWidth="true" style="6" width="15.0" collapsed="false"/>
    <col min="2004" max="2004" customWidth="true" style="6" width="69.453125" collapsed="false"/>
    <col min="2005" max="2005" customWidth="true" style="6" width="29.0" collapsed="false"/>
    <col min="2006" max="2006" customWidth="true" style="6" width="1.26953125" collapsed="false"/>
    <col min="2007" max="2007" customWidth="true" style="6" width="29.0" collapsed="false"/>
    <col min="2008" max="2008" customWidth="true" style="6" width="1.54296875" collapsed="false"/>
    <col min="2009" max="2009" customWidth="true" hidden="true" style="6" width="0.0" collapsed="false"/>
    <col min="2010" max="2010" customWidth="true" style="6" width="29.0" collapsed="false"/>
    <col min="2011" max="2011" customWidth="true" style="6" width="1.54296875" collapsed="false"/>
    <col min="2012" max="2012" customWidth="true" style="6" width="3.54296875" collapsed="false"/>
    <col min="2013" max="2013" customWidth="true" style="6" width="29.0" collapsed="false"/>
    <col min="2014" max="2014" customWidth="true" style="6" width="1.54296875" collapsed="false"/>
    <col min="2015" max="2015" customWidth="true" style="6" width="29.0" collapsed="false"/>
    <col min="2016" max="2016" customWidth="true" style="6" width="1.54296875" collapsed="false"/>
    <col min="2017" max="2018" customWidth="true" hidden="true" style="6" width="0.0" collapsed="false"/>
    <col min="2019" max="2019" customWidth="true" style="6" width="1.26953125" collapsed="false"/>
    <col min="2020" max="2020" customWidth="true" style="6" width="5.0" collapsed="false"/>
    <col min="2021" max="2021" bestFit="true" customWidth="true" style="6" width="22.7265625" collapsed="false"/>
    <col min="2022" max="2022" bestFit="true" customWidth="true" style="6" width="24.1796875" collapsed="false"/>
    <col min="2023" max="2023" bestFit="true" customWidth="true" style="6" width="22.7265625" collapsed="false"/>
    <col min="2024" max="2024" bestFit="true" customWidth="true" style="6" width="16.453125" collapsed="false"/>
    <col min="2025" max="2025" bestFit="true" customWidth="true" style="6" width="13.26953125" collapsed="false"/>
    <col min="2026" max="2026" customWidth="true" style="6" width="2.453125" collapsed="false"/>
    <col min="2027" max="2252" style="6" width="14.453125" collapsed="false"/>
    <col min="2253" max="2253" customWidth="true" style="6" width="1.54296875" collapsed="false"/>
    <col min="2254" max="2255" customWidth="true" style="6" width="42.54296875" collapsed="false"/>
    <col min="2256" max="2256" customWidth="true" style="6" width="9.7265625" collapsed="false"/>
    <col min="2257" max="2257" customWidth="true" style="6" width="1.54296875" collapsed="false"/>
    <col min="2258" max="2258" customWidth="true" style="6" width="13.54296875" collapsed="false"/>
    <col min="2259" max="2259" customWidth="true" style="6" width="15.0" collapsed="false"/>
    <col min="2260" max="2260" customWidth="true" style="6" width="69.453125" collapsed="false"/>
    <col min="2261" max="2261" customWidth="true" style="6" width="29.0" collapsed="false"/>
    <col min="2262" max="2262" customWidth="true" style="6" width="1.26953125" collapsed="false"/>
    <col min="2263" max="2263" customWidth="true" style="6" width="29.0" collapsed="false"/>
    <col min="2264" max="2264" customWidth="true" style="6" width="1.54296875" collapsed="false"/>
    <col min="2265" max="2265" customWidth="true" hidden="true" style="6" width="0.0" collapsed="false"/>
    <col min="2266" max="2266" customWidth="true" style="6" width="29.0" collapsed="false"/>
    <col min="2267" max="2267" customWidth="true" style="6" width="1.54296875" collapsed="false"/>
    <col min="2268" max="2268" customWidth="true" style="6" width="3.54296875" collapsed="false"/>
    <col min="2269" max="2269" customWidth="true" style="6" width="29.0" collapsed="false"/>
    <col min="2270" max="2270" customWidth="true" style="6" width="1.54296875" collapsed="false"/>
    <col min="2271" max="2271" customWidth="true" style="6" width="29.0" collapsed="false"/>
    <col min="2272" max="2272" customWidth="true" style="6" width="1.54296875" collapsed="false"/>
    <col min="2273" max="2274" customWidth="true" hidden="true" style="6" width="0.0" collapsed="false"/>
    <col min="2275" max="2275" customWidth="true" style="6" width="1.26953125" collapsed="false"/>
    <col min="2276" max="2276" customWidth="true" style="6" width="5.0" collapsed="false"/>
    <col min="2277" max="2277" bestFit="true" customWidth="true" style="6" width="22.7265625" collapsed="false"/>
    <col min="2278" max="2278" bestFit="true" customWidth="true" style="6" width="24.1796875" collapsed="false"/>
    <col min="2279" max="2279" bestFit="true" customWidth="true" style="6" width="22.7265625" collapsed="false"/>
    <col min="2280" max="2280" bestFit="true" customWidth="true" style="6" width="16.453125" collapsed="false"/>
    <col min="2281" max="2281" bestFit="true" customWidth="true" style="6" width="13.26953125" collapsed="false"/>
    <col min="2282" max="2282" customWidth="true" style="6" width="2.453125" collapsed="false"/>
    <col min="2283" max="2508" style="6" width="14.453125" collapsed="false"/>
    <col min="2509" max="2509" customWidth="true" style="6" width="1.54296875" collapsed="false"/>
    <col min="2510" max="2511" customWidth="true" style="6" width="42.54296875" collapsed="false"/>
    <col min="2512" max="2512" customWidth="true" style="6" width="9.7265625" collapsed="false"/>
    <col min="2513" max="2513" customWidth="true" style="6" width="1.54296875" collapsed="false"/>
    <col min="2514" max="2514" customWidth="true" style="6" width="13.54296875" collapsed="false"/>
    <col min="2515" max="2515" customWidth="true" style="6" width="15.0" collapsed="false"/>
    <col min="2516" max="2516" customWidth="true" style="6" width="69.453125" collapsed="false"/>
    <col min="2517" max="2517" customWidth="true" style="6" width="29.0" collapsed="false"/>
    <col min="2518" max="2518" customWidth="true" style="6" width="1.26953125" collapsed="false"/>
    <col min="2519" max="2519" customWidth="true" style="6" width="29.0" collapsed="false"/>
    <col min="2520" max="2520" customWidth="true" style="6" width="1.54296875" collapsed="false"/>
    <col min="2521" max="2521" customWidth="true" hidden="true" style="6" width="0.0" collapsed="false"/>
    <col min="2522" max="2522" customWidth="true" style="6" width="29.0" collapsed="false"/>
    <col min="2523" max="2523" customWidth="true" style="6" width="1.54296875" collapsed="false"/>
    <col min="2524" max="2524" customWidth="true" style="6" width="3.54296875" collapsed="false"/>
    <col min="2525" max="2525" customWidth="true" style="6" width="29.0" collapsed="false"/>
    <col min="2526" max="2526" customWidth="true" style="6" width="1.54296875" collapsed="false"/>
    <col min="2527" max="2527" customWidth="true" style="6" width="29.0" collapsed="false"/>
    <col min="2528" max="2528" customWidth="true" style="6" width="1.54296875" collapsed="false"/>
    <col min="2529" max="2530" customWidth="true" hidden="true" style="6" width="0.0" collapsed="false"/>
    <col min="2531" max="2531" customWidth="true" style="6" width="1.26953125" collapsed="false"/>
    <col min="2532" max="2532" customWidth="true" style="6" width="5.0" collapsed="false"/>
    <col min="2533" max="2533" bestFit="true" customWidth="true" style="6" width="22.7265625" collapsed="false"/>
    <col min="2534" max="2534" bestFit="true" customWidth="true" style="6" width="24.1796875" collapsed="false"/>
    <col min="2535" max="2535" bestFit="true" customWidth="true" style="6" width="22.7265625" collapsed="false"/>
    <col min="2536" max="2536" bestFit="true" customWidth="true" style="6" width="16.453125" collapsed="false"/>
    <col min="2537" max="2537" bestFit="true" customWidth="true" style="6" width="13.26953125" collapsed="false"/>
    <col min="2538" max="2538" customWidth="true" style="6" width="2.453125" collapsed="false"/>
    <col min="2539" max="2764" style="6" width="14.453125" collapsed="false"/>
    <col min="2765" max="2765" customWidth="true" style="6" width="1.54296875" collapsed="false"/>
    <col min="2766" max="2767" customWidth="true" style="6" width="42.54296875" collapsed="false"/>
    <col min="2768" max="2768" customWidth="true" style="6" width="9.7265625" collapsed="false"/>
    <col min="2769" max="2769" customWidth="true" style="6" width="1.54296875" collapsed="false"/>
    <col min="2770" max="2770" customWidth="true" style="6" width="13.54296875" collapsed="false"/>
    <col min="2771" max="2771" customWidth="true" style="6" width="15.0" collapsed="false"/>
    <col min="2772" max="2772" customWidth="true" style="6" width="69.453125" collapsed="false"/>
    <col min="2773" max="2773" customWidth="true" style="6" width="29.0" collapsed="false"/>
    <col min="2774" max="2774" customWidth="true" style="6" width="1.26953125" collapsed="false"/>
    <col min="2775" max="2775" customWidth="true" style="6" width="29.0" collapsed="false"/>
    <col min="2776" max="2776" customWidth="true" style="6" width="1.54296875" collapsed="false"/>
    <col min="2777" max="2777" customWidth="true" hidden="true" style="6" width="0.0" collapsed="false"/>
    <col min="2778" max="2778" customWidth="true" style="6" width="29.0" collapsed="false"/>
    <col min="2779" max="2779" customWidth="true" style="6" width="1.54296875" collapsed="false"/>
    <col min="2780" max="2780" customWidth="true" style="6" width="3.54296875" collapsed="false"/>
    <col min="2781" max="2781" customWidth="true" style="6" width="29.0" collapsed="false"/>
    <col min="2782" max="2782" customWidth="true" style="6" width="1.54296875" collapsed="false"/>
    <col min="2783" max="2783" customWidth="true" style="6" width="29.0" collapsed="false"/>
    <col min="2784" max="2784" customWidth="true" style="6" width="1.54296875" collapsed="false"/>
    <col min="2785" max="2786" customWidth="true" hidden="true" style="6" width="0.0" collapsed="false"/>
    <col min="2787" max="2787" customWidth="true" style="6" width="1.26953125" collapsed="false"/>
    <col min="2788" max="2788" customWidth="true" style="6" width="5.0" collapsed="false"/>
    <col min="2789" max="2789" bestFit="true" customWidth="true" style="6" width="22.7265625" collapsed="false"/>
    <col min="2790" max="2790" bestFit="true" customWidth="true" style="6" width="24.1796875" collapsed="false"/>
    <col min="2791" max="2791" bestFit="true" customWidth="true" style="6" width="22.7265625" collapsed="false"/>
    <col min="2792" max="2792" bestFit="true" customWidth="true" style="6" width="16.453125" collapsed="false"/>
    <col min="2793" max="2793" bestFit="true" customWidth="true" style="6" width="13.26953125" collapsed="false"/>
    <col min="2794" max="2794" customWidth="true" style="6" width="2.453125" collapsed="false"/>
    <col min="2795" max="3020" style="6" width="14.453125" collapsed="false"/>
    <col min="3021" max="3021" customWidth="true" style="6" width="1.54296875" collapsed="false"/>
    <col min="3022" max="3023" customWidth="true" style="6" width="42.54296875" collapsed="false"/>
    <col min="3024" max="3024" customWidth="true" style="6" width="9.7265625" collapsed="false"/>
    <col min="3025" max="3025" customWidth="true" style="6" width="1.54296875" collapsed="false"/>
    <col min="3026" max="3026" customWidth="true" style="6" width="13.54296875" collapsed="false"/>
    <col min="3027" max="3027" customWidth="true" style="6" width="15.0" collapsed="false"/>
    <col min="3028" max="3028" customWidth="true" style="6" width="69.453125" collapsed="false"/>
    <col min="3029" max="3029" customWidth="true" style="6" width="29.0" collapsed="false"/>
    <col min="3030" max="3030" customWidth="true" style="6" width="1.26953125" collapsed="false"/>
    <col min="3031" max="3031" customWidth="true" style="6" width="29.0" collapsed="false"/>
    <col min="3032" max="3032" customWidth="true" style="6" width="1.54296875" collapsed="false"/>
    <col min="3033" max="3033" customWidth="true" hidden="true" style="6" width="0.0" collapsed="false"/>
    <col min="3034" max="3034" customWidth="true" style="6" width="29.0" collapsed="false"/>
    <col min="3035" max="3035" customWidth="true" style="6" width="1.54296875" collapsed="false"/>
    <col min="3036" max="3036" customWidth="true" style="6" width="3.54296875" collapsed="false"/>
    <col min="3037" max="3037" customWidth="true" style="6" width="29.0" collapsed="false"/>
    <col min="3038" max="3038" customWidth="true" style="6" width="1.54296875" collapsed="false"/>
    <col min="3039" max="3039" customWidth="true" style="6" width="29.0" collapsed="false"/>
    <col min="3040" max="3040" customWidth="true" style="6" width="1.54296875" collapsed="false"/>
    <col min="3041" max="3042" customWidth="true" hidden="true" style="6" width="0.0" collapsed="false"/>
    <col min="3043" max="3043" customWidth="true" style="6" width="1.26953125" collapsed="false"/>
    <col min="3044" max="3044" customWidth="true" style="6" width="5.0" collapsed="false"/>
    <col min="3045" max="3045" bestFit="true" customWidth="true" style="6" width="22.7265625" collapsed="false"/>
    <col min="3046" max="3046" bestFit="true" customWidth="true" style="6" width="24.1796875" collapsed="false"/>
    <col min="3047" max="3047" bestFit="true" customWidth="true" style="6" width="22.7265625" collapsed="false"/>
    <col min="3048" max="3048" bestFit="true" customWidth="true" style="6" width="16.453125" collapsed="false"/>
    <col min="3049" max="3049" bestFit="true" customWidth="true" style="6" width="13.26953125" collapsed="false"/>
    <col min="3050" max="3050" customWidth="true" style="6" width="2.453125" collapsed="false"/>
    <col min="3051" max="3276" style="6" width="14.453125" collapsed="false"/>
    <col min="3277" max="3277" customWidth="true" style="6" width="1.54296875" collapsed="false"/>
    <col min="3278" max="3279" customWidth="true" style="6" width="42.54296875" collapsed="false"/>
    <col min="3280" max="3280" customWidth="true" style="6" width="9.7265625" collapsed="false"/>
    <col min="3281" max="3281" customWidth="true" style="6" width="1.54296875" collapsed="false"/>
    <col min="3282" max="3282" customWidth="true" style="6" width="13.54296875" collapsed="false"/>
    <col min="3283" max="3283" customWidth="true" style="6" width="15.0" collapsed="false"/>
    <col min="3284" max="3284" customWidth="true" style="6" width="69.453125" collapsed="false"/>
    <col min="3285" max="3285" customWidth="true" style="6" width="29.0" collapsed="false"/>
    <col min="3286" max="3286" customWidth="true" style="6" width="1.26953125" collapsed="false"/>
    <col min="3287" max="3287" customWidth="true" style="6" width="29.0" collapsed="false"/>
    <col min="3288" max="3288" customWidth="true" style="6" width="1.54296875" collapsed="false"/>
    <col min="3289" max="3289" customWidth="true" hidden="true" style="6" width="0.0" collapsed="false"/>
    <col min="3290" max="3290" customWidth="true" style="6" width="29.0" collapsed="false"/>
    <col min="3291" max="3291" customWidth="true" style="6" width="1.54296875" collapsed="false"/>
    <col min="3292" max="3292" customWidth="true" style="6" width="3.54296875" collapsed="false"/>
    <col min="3293" max="3293" customWidth="true" style="6" width="29.0" collapsed="false"/>
    <col min="3294" max="3294" customWidth="true" style="6" width="1.54296875" collapsed="false"/>
    <col min="3295" max="3295" customWidth="true" style="6" width="29.0" collapsed="false"/>
    <col min="3296" max="3296" customWidth="true" style="6" width="1.54296875" collapsed="false"/>
    <col min="3297" max="3298" customWidth="true" hidden="true" style="6" width="0.0" collapsed="false"/>
    <col min="3299" max="3299" customWidth="true" style="6" width="1.26953125" collapsed="false"/>
    <col min="3300" max="3300" customWidth="true" style="6" width="5.0" collapsed="false"/>
    <col min="3301" max="3301" bestFit="true" customWidth="true" style="6" width="22.7265625" collapsed="false"/>
    <col min="3302" max="3302" bestFit="true" customWidth="true" style="6" width="24.1796875" collapsed="false"/>
    <col min="3303" max="3303" bestFit="true" customWidth="true" style="6" width="22.7265625" collapsed="false"/>
    <col min="3304" max="3304" bestFit="true" customWidth="true" style="6" width="16.453125" collapsed="false"/>
    <col min="3305" max="3305" bestFit="true" customWidth="true" style="6" width="13.26953125" collapsed="false"/>
    <col min="3306" max="3306" customWidth="true" style="6" width="2.453125" collapsed="false"/>
    <col min="3307" max="3532" style="6" width="14.453125" collapsed="false"/>
    <col min="3533" max="3533" customWidth="true" style="6" width="1.54296875" collapsed="false"/>
    <col min="3534" max="3535" customWidth="true" style="6" width="42.54296875" collapsed="false"/>
    <col min="3536" max="3536" customWidth="true" style="6" width="9.7265625" collapsed="false"/>
    <col min="3537" max="3537" customWidth="true" style="6" width="1.54296875" collapsed="false"/>
    <col min="3538" max="3538" customWidth="true" style="6" width="13.54296875" collapsed="false"/>
    <col min="3539" max="3539" customWidth="true" style="6" width="15.0" collapsed="false"/>
    <col min="3540" max="3540" customWidth="true" style="6" width="69.453125" collapsed="false"/>
    <col min="3541" max="3541" customWidth="true" style="6" width="29.0" collapsed="false"/>
    <col min="3542" max="3542" customWidth="true" style="6" width="1.26953125" collapsed="false"/>
    <col min="3543" max="3543" customWidth="true" style="6" width="29.0" collapsed="false"/>
    <col min="3544" max="3544" customWidth="true" style="6" width="1.54296875" collapsed="false"/>
    <col min="3545" max="3545" customWidth="true" hidden="true" style="6" width="0.0" collapsed="false"/>
    <col min="3546" max="3546" customWidth="true" style="6" width="29.0" collapsed="false"/>
    <col min="3547" max="3547" customWidth="true" style="6" width="1.54296875" collapsed="false"/>
    <col min="3548" max="3548" customWidth="true" style="6" width="3.54296875" collapsed="false"/>
    <col min="3549" max="3549" customWidth="true" style="6" width="29.0" collapsed="false"/>
    <col min="3550" max="3550" customWidth="true" style="6" width="1.54296875" collapsed="false"/>
    <col min="3551" max="3551" customWidth="true" style="6" width="29.0" collapsed="false"/>
    <col min="3552" max="3552" customWidth="true" style="6" width="1.54296875" collapsed="false"/>
    <col min="3553" max="3554" customWidth="true" hidden="true" style="6" width="0.0" collapsed="false"/>
    <col min="3555" max="3555" customWidth="true" style="6" width="1.26953125" collapsed="false"/>
    <col min="3556" max="3556" customWidth="true" style="6" width="5.0" collapsed="false"/>
    <col min="3557" max="3557" bestFit="true" customWidth="true" style="6" width="22.7265625" collapsed="false"/>
    <col min="3558" max="3558" bestFit="true" customWidth="true" style="6" width="24.1796875" collapsed="false"/>
    <col min="3559" max="3559" bestFit="true" customWidth="true" style="6" width="22.7265625" collapsed="false"/>
    <col min="3560" max="3560" bestFit="true" customWidth="true" style="6" width="16.453125" collapsed="false"/>
    <col min="3561" max="3561" bestFit="true" customWidth="true" style="6" width="13.26953125" collapsed="false"/>
    <col min="3562" max="3562" customWidth="true" style="6" width="2.453125" collapsed="false"/>
    <col min="3563" max="3788" style="6" width="14.453125" collapsed="false"/>
    <col min="3789" max="3789" customWidth="true" style="6" width="1.54296875" collapsed="false"/>
    <col min="3790" max="3791" customWidth="true" style="6" width="42.54296875" collapsed="false"/>
    <col min="3792" max="3792" customWidth="true" style="6" width="9.7265625" collapsed="false"/>
    <col min="3793" max="3793" customWidth="true" style="6" width="1.54296875" collapsed="false"/>
    <col min="3794" max="3794" customWidth="true" style="6" width="13.54296875" collapsed="false"/>
    <col min="3795" max="3795" customWidth="true" style="6" width="15.0" collapsed="false"/>
    <col min="3796" max="3796" customWidth="true" style="6" width="69.453125" collapsed="false"/>
    <col min="3797" max="3797" customWidth="true" style="6" width="29.0" collapsed="false"/>
    <col min="3798" max="3798" customWidth="true" style="6" width="1.26953125" collapsed="false"/>
    <col min="3799" max="3799" customWidth="true" style="6" width="29.0" collapsed="false"/>
    <col min="3800" max="3800" customWidth="true" style="6" width="1.54296875" collapsed="false"/>
    <col min="3801" max="3801" customWidth="true" hidden="true" style="6" width="0.0" collapsed="false"/>
    <col min="3802" max="3802" customWidth="true" style="6" width="29.0" collapsed="false"/>
    <col min="3803" max="3803" customWidth="true" style="6" width="1.54296875" collapsed="false"/>
    <col min="3804" max="3804" customWidth="true" style="6" width="3.54296875" collapsed="false"/>
    <col min="3805" max="3805" customWidth="true" style="6" width="29.0" collapsed="false"/>
    <col min="3806" max="3806" customWidth="true" style="6" width="1.54296875" collapsed="false"/>
    <col min="3807" max="3807" customWidth="true" style="6" width="29.0" collapsed="false"/>
    <col min="3808" max="3808" customWidth="true" style="6" width="1.54296875" collapsed="false"/>
    <col min="3809" max="3810" customWidth="true" hidden="true" style="6" width="0.0" collapsed="false"/>
    <col min="3811" max="3811" customWidth="true" style="6" width="1.26953125" collapsed="false"/>
    <col min="3812" max="3812" customWidth="true" style="6" width="5.0" collapsed="false"/>
    <col min="3813" max="3813" bestFit="true" customWidth="true" style="6" width="22.7265625" collapsed="false"/>
    <col min="3814" max="3814" bestFit="true" customWidth="true" style="6" width="24.1796875" collapsed="false"/>
    <col min="3815" max="3815" bestFit="true" customWidth="true" style="6" width="22.7265625" collapsed="false"/>
    <col min="3816" max="3816" bestFit="true" customWidth="true" style="6" width="16.453125" collapsed="false"/>
    <col min="3817" max="3817" bestFit="true" customWidth="true" style="6" width="13.26953125" collapsed="false"/>
    <col min="3818" max="3818" customWidth="true" style="6" width="2.453125" collapsed="false"/>
    <col min="3819" max="4044" style="6" width="14.453125" collapsed="false"/>
    <col min="4045" max="4045" customWidth="true" style="6" width="1.54296875" collapsed="false"/>
    <col min="4046" max="4047" customWidth="true" style="6" width="42.54296875" collapsed="false"/>
    <col min="4048" max="4048" customWidth="true" style="6" width="9.7265625" collapsed="false"/>
    <col min="4049" max="4049" customWidth="true" style="6" width="1.54296875" collapsed="false"/>
    <col min="4050" max="4050" customWidth="true" style="6" width="13.54296875" collapsed="false"/>
    <col min="4051" max="4051" customWidth="true" style="6" width="15.0" collapsed="false"/>
    <col min="4052" max="4052" customWidth="true" style="6" width="69.453125" collapsed="false"/>
    <col min="4053" max="4053" customWidth="true" style="6" width="29.0" collapsed="false"/>
    <col min="4054" max="4054" customWidth="true" style="6" width="1.26953125" collapsed="false"/>
    <col min="4055" max="4055" customWidth="true" style="6" width="29.0" collapsed="false"/>
    <col min="4056" max="4056" customWidth="true" style="6" width="1.54296875" collapsed="false"/>
    <col min="4057" max="4057" customWidth="true" hidden="true" style="6" width="0.0" collapsed="false"/>
    <col min="4058" max="4058" customWidth="true" style="6" width="29.0" collapsed="false"/>
    <col min="4059" max="4059" customWidth="true" style="6" width="1.54296875" collapsed="false"/>
    <col min="4060" max="4060" customWidth="true" style="6" width="3.54296875" collapsed="false"/>
    <col min="4061" max="4061" customWidth="true" style="6" width="29.0" collapsed="false"/>
    <col min="4062" max="4062" customWidth="true" style="6" width="1.54296875" collapsed="false"/>
    <col min="4063" max="4063" customWidth="true" style="6" width="29.0" collapsed="false"/>
    <col min="4064" max="4064" customWidth="true" style="6" width="1.54296875" collapsed="false"/>
    <col min="4065" max="4066" customWidth="true" hidden="true" style="6" width="0.0" collapsed="false"/>
    <col min="4067" max="4067" customWidth="true" style="6" width="1.26953125" collapsed="false"/>
    <col min="4068" max="4068" customWidth="true" style="6" width="5.0" collapsed="false"/>
    <col min="4069" max="4069" bestFit="true" customWidth="true" style="6" width="22.7265625" collapsed="false"/>
    <col min="4070" max="4070" bestFit="true" customWidth="true" style="6" width="24.1796875" collapsed="false"/>
    <col min="4071" max="4071" bestFit="true" customWidth="true" style="6" width="22.7265625" collapsed="false"/>
    <col min="4072" max="4072" bestFit="true" customWidth="true" style="6" width="16.453125" collapsed="false"/>
    <col min="4073" max="4073" bestFit="true" customWidth="true" style="6" width="13.26953125" collapsed="false"/>
    <col min="4074" max="4074" customWidth="true" style="6" width="2.453125" collapsed="false"/>
    <col min="4075" max="4300" style="6" width="14.453125" collapsed="false"/>
    <col min="4301" max="4301" customWidth="true" style="6" width="1.54296875" collapsed="false"/>
    <col min="4302" max="4303" customWidth="true" style="6" width="42.54296875" collapsed="false"/>
    <col min="4304" max="4304" customWidth="true" style="6" width="9.7265625" collapsed="false"/>
    <col min="4305" max="4305" customWidth="true" style="6" width="1.54296875" collapsed="false"/>
    <col min="4306" max="4306" customWidth="true" style="6" width="13.54296875" collapsed="false"/>
    <col min="4307" max="4307" customWidth="true" style="6" width="15.0" collapsed="false"/>
    <col min="4308" max="4308" customWidth="true" style="6" width="69.453125" collapsed="false"/>
    <col min="4309" max="4309" customWidth="true" style="6" width="29.0" collapsed="false"/>
    <col min="4310" max="4310" customWidth="true" style="6" width="1.26953125" collapsed="false"/>
    <col min="4311" max="4311" customWidth="true" style="6" width="29.0" collapsed="false"/>
    <col min="4312" max="4312" customWidth="true" style="6" width="1.54296875" collapsed="false"/>
    <col min="4313" max="4313" customWidth="true" hidden="true" style="6" width="0.0" collapsed="false"/>
    <col min="4314" max="4314" customWidth="true" style="6" width="29.0" collapsed="false"/>
    <col min="4315" max="4315" customWidth="true" style="6" width="1.54296875" collapsed="false"/>
    <col min="4316" max="4316" customWidth="true" style="6" width="3.54296875" collapsed="false"/>
    <col min="4317" max="4317" customWidth="true" style="6" width="29.0" collapsed="false"/>
    <col min="4318" max="4318" customWidth="true" style="6" width="1.54296875" collapsed="false"/>
    <col min="4319" max="4319" customWidth="true" style="6" width="29.0" collapsed="false"/>
    <col min="4320" max="4320" customWidth="true" style="6" width="1.54296875" collapsed="false"/>
    <col min="4321" max="4322" customWidth="true" hidden="true" style="6" width="0.0" collapsed="false"/>
    <col min="4323" max="4323" customWidth="true" style="6" width="1.26953125" collapsed="false"/>
    <col min="4324" max="4324" customWidth="true" style="6" width="5.0" collapsed="false"/>
    <col min="4325" max="4325" bestFit="true" customWidth="true" style="6" width="22.7265625" collapsed="false"/>
    <col min="4326" max="4326" bestFit="true" customWidth="true" style="6" width="24.1796875" collapsed="false"/>
    <col min="4327" max="4327" bestFit="true" customWidth="true" style="6" width="22.7265625" collapsed="false"/>
    <col min="4328" max="4328" bestFit="true" customWidth="true" style="6" width="16.453125" collapsed="false"/>
    <col min="4329" max="4329" bestFit="true" customWidth="true" style="6" width="13.26953125" collapsed="false"/>
    <col min="4330" max="4330" customWidth="true" style="6" width="2.453125" collapsed="false"/>
    <col min="4331" max="4556" style="6" width="14.453125" collapsed="false"/>
    <col min="4557" max="4557" customWidth="true" style="6" width="1.54296875" collapsed="false"/>
    <col min="4558" max="4559" customWidth="true" style="6" width="42.54296875" collapsed="false"/>
    <col min="4560" max="4560" customWidth="true" style="6" width="9.7265625" collapsed="false"/>
    <col min="4561" max="4561" customWidth="true" style="6" width="1.54296875" collapsed="false"/>
    <col min="4562" max="4562" customWidth="true" style="6" width="13.54296875" collapsed="false"/>
    <col min="4563" max="4563" customWidth="true" style="6" width="15.0" collapsed="false"/>
    <col min="4564" max="4564" customWidth="true" style="6" width="69.453125" collapsed="false"/>
    <col min="4565" max="4565" customWidth="true" style="6" width="29.0" collapsed="false"/>
    <col min="4566" max="4566" customWidth="true" style="6" width="1.26953125" collapsed="false"/>
    <col min="4567" max="4567" customWidth="true" style="6" width="29.0" collapsed="false"/>
    <col min="4568" max="4568" customWidth="true" style="6" width="1.54296875" collapsed="false"/>
    <col min="4569" max="4569" customWidth="true" hidden="true" style="6" width="0.0" collapsed="false"/>
    <col min="4570" max="4570" customWidth="true" style="6" width="29.0" collapsed="false"/>
    <col min="4571" max="4571" customWidth="true" style="6" width="1.54296875" collapsed="false"/>
    <col min="4572" max="4572" customWidth="true" style="6" width="3.54296875" collapsed="false"/>
    <col min="4573" max="4573" customWidth="true" style="6" width="29.0" collapsed="false"/>
    <col min="4574" max="4574" customWidth="true" style="6" width="1.54296875" collapsed="false"/>
    <col min="4575" max="4575" customWidth="true" style="6" width="29.0" collapsed="false"/>
    <col min="4576" max="4576" customWidth="true" style="6" width="1.54296875" collapsed="false"/>
    <col min="4577" max="4578" customWidth="true" hidden="true" style="6" width="0.0" collapsed="false"/>
    <col min="4579" max="4579" customWidth="true" style="6" width="1.26953125" collapsed="false"/>
    <col min="4580" max="4580" customWidth="true" style="6" width="5.0" collapsed="false"/>
    <col min="4581" max="4581" bestFit="true" customWidth="true" style="6" width="22.7265625" collapsed="false"/>
    <col min="4582" max="4582" bestFit="true" customWidth="true" style="6" width="24.1796875" collapsed="false"/>
    <col min="4583" max="4583" bestFit="true" customWidth="true" style="6" width="22.7265625" collapsed="false"/>
    <col min="4584" max="4584" bestFit="true" customWidth="true" style="6" width="16.453125" collapsed="false"/>
    <col min="4585" max="4585" bestFit="true" customWidth="true" style="6" width="13.26953125" collapsed="false"/>
    <col min="4586" max="4586" customWidth="true" style="6" width="2.453125" collapsed="false"/>
    <col min="4587" max="4812" style="6" width="14.453125" collapsed="false"/>
    <col min="4813" max="4813" customWidth="true" style="6" width="1.54296875" collapsed="false"/>
    <col min="4814" max="4815" customWidth="true" style="6" width="42.54296875" collapsed="false"/>
    <col min="4816" max="4816" customWidth="true" style="6" width="9.7265625" collapsed="false"/>
    <col min="4817" max="4817" customWidth="true" style="6" width="1.54296875" collapsed="false"/>
    <col min="4818" max="4818" customWidth="true" style="6" width="13.54296875" collapsed="false"/>
    <col min="4819" max="4819" customWidth="true" style="6" width="15.0" collapsed="false"/>
    <col min="4820" max="4820" customWidth="true" style="6" width="69.453125" collapsed="false"/>
    <col min="4821" max="4821" customWidth="true" style="6" width="29.0" collapsed="false"/>
    <col min="4822" max="4822" customWidth="true" style="6" width="1.26953125" collapsed="false"/>
    <col min="4823" max="4823" customWidth="true" style="6" width="29.0" collapsed="false"/>
    <col min="4824" max="4824" customWidth="true" style="6" width="1.54296875" collapsed="false"/>
    <col min="4825" max="4825" customWidth="true" hidden="true" style="6" width="0.0" collapsed="false"/>
    <col min="4826" max="4826" customWidth="true" style="6" width="29.0" collapsed="false"/>
    <col min="4827" max="4827" customWidth="true" style="6" width="1.54296875" collapsed="false"/>
    <col min="4828" max="4828" customWidth="true" style="6" width="3.54296875" collapsed="false"/>
    <col min="4829" max="4829" customWidth="true" style="6" width="29.0" collapsed="false"/>
    <col min="4830" max="4830" customWidth="true" style="6" width="1.54296875" collapsed="false"/>
    <col min="4831" max="4831" customWidth="true" style="6" width="29.0" collapsed="false"/>
    <col min="4832" max="4832" customWidth="true" style="6" width="1.54296875" collapsed="false"/>
    <col min="4833" max="4834" customWidth="true" hidden="true" style="6" width="0.0" collapsed="false"/>
    <col min="4835" max="4835" customWidth="true" style="6" width="1.26953125" collapsed="false"/>
    <col min="4836" max="4836" customWidth="true" style="6" width="5.0" collapsed="false"/>
    <col min="4837" max="4837" bestFit="true" customWidth="true" style="6" width="22.7265625" collapsed="false"/>
    <col min="4838" max="4838" bestFit="true" customWidth="true" style="6" width="24.1796875" collapsed="false"/>
    <col min="4839" max="4839" bestFit="true" customWidth="true" style="6" width="22.7265625" collapsed="false"/>
    <col min="4840" max="4840" bestFit="true" customWidth="true" style="6" width="16.453125" collapsed="false"/>
    <col min="4841" max="4841" bestFit="true" customWidth="true" style="6" width="13.26953125" collapsed="false"/>
    <col min="4842" max="4842" customWidth="true" style="6" width="2.453125" collapsed="false"/>
    <col min="4843" max="5068" style="6" width="14.453125" collapsed="false"/>
    <col min="5069" max="5069" customWidth="true" style="6" width="1.54296875" collapsed="false"/>
    <col min="5070" max="5071" customWidth="true" style="6" width="42.54296875" collapsed="false"/>
    <col min="5072" max="5072" customWidth="true" style="6" width="9.7265625" collapsed="false"/>
    <col min="5073" max="5073" customWidth="true" style="6" width="1.54296875" collapsed="false"/>
    <col min="5074" max="5074" customWidth="true" style="6" width="13.54296875" collapsed="false"/>
    <col min="5075" max="5075" customWidth="true" style="6" width="15.0" collapsed="false"/>
    <col min="5076" max="5076" customWidth="true" style="6" width="69.453125" collapsed="false"/>
    <col min="5077" max="5077" customWidth="true" style="6" width="29.0" collapsed="false"/>
    <col min="5078" max="5078" customWidth="true" style="6" width="1.26953125" collapsed="false"/>
    <col min="5079" max="5079" customWidth="true" style="6" width="29.0" collapsed="false"/>
    <col min="5080" max="5080" customWidth="true" style="6" width="1.54296875" collapsed="false"/>
    <col min="5081" max="5081" customWidth="true" hidden="true" style="6" width="0.0" collapsed="false"/>
    <col min="5082" max="5082" customWidth="true" style="6" width="29.0" collapsed="false"/>
    <col min="5083" max="5083" customWidth="true" style="6" width="1.54296875" collapsed="false"/>
    <col min="5084" max="5084" customWidth="true" style="6" width="3.54296875" collapsed="false"/>
    <col min="5085" max="5085" customWidth="true" style="6" width="29.0" collapsed="false"/>
    <col min="5086" max="5086" customWidth="true" style="6" width="1.54296875" collapsed="false"/>
    <col min="5087" max="5087" customWidth="true" style="6" width="29.0" collapsed="false"/>
    <col min="5088" max="5088" customWidth="true" style="6" width="1.54296875" collapsed="false"/>
    <col min="5089" max="5090" customWidth="true" hidden="true" style="6" width="0.0" collapsed="false"/>
    <col min="5091" max="5091" customWidth="true" style="6" width="1.26953125" collapsed="false"/>
    <col min="5092" max="5092" customWidth="true" style="6" width="5.0" collapsed="false"/>
    <col min="5093" max="5093" bestFit="true" customWidth="true" style="6" width="22.7265625" collapsed="false"/>
    <col min="5094" max="5094" bestFit="true" customWidth="true" style="6" width="24.1796875" collapsed="false"/>
    <col min="5095" max="5095" bestFit="true" customWidth="true" style="6" width="22.7265625" collapsed="false"/>
    <col min="5096" max="5096" bestFit="true" customWidth="true" style="6" width="16.453125" collapsed="false"/>
    <col min="5097" max="5097" bestFit="true" customWidth="true" style="6" width="13.26953125" collapsed="false"/>
    <col min="5098" max="5098" customWidth="true" style="6" width="2.453125" collapsed="false"/>
    <col min="5099" max="5324" style="6" width="14.453125" collapsed="false"/>
    <col min="5325" max="5325" customWidth="true" style="6" width="1.54296875" collapsed="false"/>
    <col min="5326" max="5327" customWidth="true" style="6" width="42.54296875" collapsed="false"/>
    <col min="5328" max="5328" customWidth="true" style="6" width="9.7265625" collapsed="false"/>
    <col min="5329" max="5329" customWidth="true" style="6" width="1.54296875" collapsed="false"/>
    <col min="5330" max="5330" customWidth="true" style="6" width="13.54296875" collapsed="false"/>
    <col min="5331" max="5331" customWidth="true" style="6" width="15.0" collapsed="false"/>
    <col min="5332" max="5332" customWidth="true" style="6" width="69.453125" collapsed="false"/>
    <col min="5333" max="5333" customWidth="true" style="6" width="29.0" collapsed="false"/>
    <col min="5334" max="5334" customWidth="true" style="6" width="1.26953125" collapsed="false"/>
    <col min="5335" max="5335" customWidth="true" style="6" width="29.0" collapsed="false"/>
    <col min="5336" max="5336" customWidth="true" style="6" width="1.54296875" collapsed="false"/>
    <col min="5337" max="5337" customWidth="true" hidden="true" style="6" width="0.0" collapsed="false"/>
    <col min="5338" max="5338" customWidth="true" style="6" width="29.0" collapsed="false"/>
    <col min="5339" max="5339" customWidth="true" style="6" width="1.54296875" collapsed="false"/>
    <col min="5340" max="5340" customWidth="true" style="6" width="3.54296875" collapsed="false"/>
    <col min="5341" max="5341" customWidth="true" style="6" width="29.0" collapsed="false"/>
    <col min="5342" max="5342" customWidth="true" style="6" width="1.54296875" collapsed="false"/>
    <col min="5343" max="5343" customWidth="true" style="6" width="29.0" collapsed="false"/>
    <col min="5344" max="5344" customWidth="true" style="6" width="1.54296875" collapsed="false"/>
    <col min="5345" max="5346" customWidth="true" hidden="true" style="6" width="0.0" collapsed="false"/>
    <col min="5347" max="5347" customWidth="true" style="6" width="1.26953125" collapsed="false"/>
    <col min="5348" max="5348" customWidth="true" style="6" width="5.0" collapsed="false"/>
    <col min="5349" max="5349" bestFit="true" customWidth="true" style="6" width="22.7265625" collapsed="false"/>
    <col min="5350" max="5350" bestFit="true" customWidth="true" style="6" width="24.1796875" collapsed="false"/>
    <col min="5351" max="5351" bestFit="true" customWidth="true" style="6" width="22.7265625" collapsed="false"/>
    <col min="5352" max="5352" bestFit="true" customWidth="true" style="6" width="16.453125" collapsed="false"/>
    <col min="5353" max="5353" bestFit="true" customWidth="true" style="6" width="13.26953125" collapsed="false"/>
    <col min="5354" max="5354" customWidth="true" style="6" width="2.453125" collapsed="false"/>
    <col min="5355" max="5580" style="6" width="14.453125" collapsed="false"/>
    <col min="5581" max="5581" customWidth="true" style="6" width="1.54296875" collapsed="false"/>
    <col min="5582" max="5583" customWidth="true" style="6" width="42.54296875" collapsed="false"/>
    <col min="5584" max="5584" customWidth="true" style="6" width="9.7265625" collapsed="false"/>
    <col min="5585" max="5585" customWidth="true" style="6" width="1.54296875" collapsed="false"/>
    <col min="5586" max="5586" customWidth="true" style="6" width="13.54296875" collapsed="false"/>
    <col min="5587" max="5587" customWidth="true" style="6" width="15.0" collapsed="false"/>
    <col min="5588" max="5588" customWidth="true" style="6" width="69.453125" collapsed="false"/>
    <col min="5589" max="5589" customWidth="true" style="6" width="29.0" collapsed="false"/>
    <col min="5590" max="5590" customWidth="true" style="6" width="1.26953125" collapsed="false"/>
    <col min="5591" max="5591" customWidth="true" style="6" width="29.0" collapsed="false"/>
    <col min="5592" max="5592" customWidth="true" style="6" width="1.54296875" collapsed="false"/>
    <col min="5593" max="5593" customWidth="true" hidden="true" style="6" width="0.0" collapsed="false"/>
    <col min="5594" max="5594" customWidth="true" style="6" width="29.0" collapsed="false"/>
    <col min="5595" max="5595" customWidth="true" style="6" width="1.54296875" collapsed="false"/>
    <col min="5596" max="5596" customWidth="true" style="6" width="3.54296875" collapsed="false"/>
    <col min="5597" max="5597" customWidth="true" style="6" width="29.0" collapsed="false"/>
    <col min="5598" max="5598" customWidth="true" style="6" width="1.54296875" collapsed="false"/>
    <col min="5599" max="5599" customWidth="true" style="6" width="29.0" collapsed="false"/>
    <col min="5600" max="5600" customWidth="true" style="6" width="1.54296875" collapsed="false"/>
    <col min="5601" max="5602" customWidth="true" hidden="true" style="6" width="0.0" collapsed="false"/>
    <col min="5603" max="5603" customWidth="true" style="6" width="1.26953125" collapsed="false"/>
    <col min="5604" max="5604" customWidth="true" style="6" width="5.0" collapsed="false"/>
    <col min="5605" max="5605" bestFit="true" customWidth="true" style="6" width="22.7265625" collapsed="false"/>
    <col min="5606" max="5606" bestFit="true" customWidth="true" style="6" width="24.1796875" collapsed="false"/>
    <col min="5607" max="5607" bestFit="true" customWidth="true" style="6" width="22.7265625" collapsed="false"/>
    <col min="5608" max="5608" bestFit="true" customWidth="true" style="6" width="16.453125" collapsed="false"/>
    <col min="5609" max="5609" bestFit="true" customWidth="true" style="6" width="13.26953125" collapsed="false"/>
    <col min="5610" max="5610" customWidth="true" style="6" width="2.453125" collapsed="false"/>
    <col min="5611" max="5836" style="6" width="14.453125" collapsed="false"/>
    <col min="5837" max="5837" customWidth="true" style="6" width="1.54296875" collapsed="false"/>
    <col min="5838" max="5839" customWidth="true" style="6" width="42.54296875" collapsed="false"/>
    <col min="5840" max="5840" customWidth="true" style="6" width="9.7265625" collapsed="false"/>
    <col min="5841" max="5841" customWidth="true" style="6" width="1.54296875" collapsed="false"/>
    <col min="5842" max="5842" customWidth="true" style="6" width="13.54296875" collapsed="false"/>
    <col min="5843" max="5843" customWidth="true" style="6" width="15.0" collapsed="false"/>
    <col min="5844" max="5844" customWidth="true" style="6" width="69.453125" collapsed="false"/>
    <col min="5845" max="5845" customWidth="true" style="6" width="29.0" collapsed="false"/>
    <col min="5846" max="5846" customWidth="true" style="6" width="1.26953125" collapsed="false"/>
    <col min="5847" max="5847" customWidth="true" style="6" width="29.0" collapsed="false"/>
    <col min="5848" max="5848" customWidth="true" style="6" width="1.54296875" collapsed="false"/>
    <col min="5849" max="5849" customWidth="true" hidden="true" style="6" width="0.0" collapsed="false"/>
    <col min="5850" max="5850" customWidth="true" style="6" width="29.0" collapsed="false"/>
    <col min="5851" max="5851" customWidth="true" style="6" width="1.54296875" collapsed="false"/>
    <col min="5852" max="5852" customWidth="true" style="6" width="3.54296875" collapsed="false"/>
    <col min="5853" max="5853" customWidth="true" style="6" width="29.0" collapsed="false"/>
    <col min="5854" max="5854" customWidth="true" style="6" width="1.54296875" collapsed="false"/>
    <col min="5855" max="5855" customWidth="true" style="6" width="29.0" collapsed="false"/>
    <col min="5856" max="5856" customWidth="true" style="6" width="1.54296875" collapsed="false"/>
    <col min="5857" max="5858" customWidth="true" hidden="true" style="6" width="0.0" collapsed="false"/>
    <col min="5859" max="5859" customWidth="true" style="6" width="1.26953125" collapsed="false"/>
    <col min="5860" max="5860" customWidth="true" style="6" width="5.0" collapsed="false"/>
    <col min="5861" max="5861" bestFit="true" customWidth="true" style="6" width="22.7265625" collapsed="false"/>
    <col min="5862" max="5862" bestFit="true" customWidth="true" style="6" width="24.1796875" collapsed="false"/>
    <col min="5863" max="5863" bestFit="true" customWidth="true" style="6" width="22.7265625" collapsed="false"/>
    <col min="5864" max="5864" bestFit="true" customWidth="true" style="6" width="16.453125" collapsed="false"/>
    <col min="5865" max="5865" bestFit="true" customWidth="true" style="6" width="13.26953125" collapsed="false"/>
    <col min="5866" max="5866" customWidth="true" style="6" width="2.453125" collapsed="false"/>
    <col min="5867" max="6092" style="6" width="14.453125" collapsed="false"/>
    <col min="6093" max="6093" customWidth="true" style="6" width="1.54296875" collapsed="false"/>
    <col min="6094" max="6095" customWidth="true" style="6" width="42.54296875" collapsed="false"/>
    <col min="6096" max="6096" customWidth="true" style="6" width="9.7265625" collapsed="false"/>
    <col min="6097" max="6097" customWidth="true" style="6" width="1.54296875" collapsed="false"/>
    <col min="6098" max="6098" customWidth="true" style="6" width="13.54296875" collapsed="false"/>
    <col min="6099" max="6099" customWidth="true" style="6" width="15.0" collapsed="false"/>
    <col min="6100" max="6100" customWidth="true" style="6" width="69.453125" collapsed="false"/>
    <col min="6101" max="6101" customWidth="true" style="6" width="29.0" collapsed="false"/>
    <col min="6102" max="6102" customWidth="true" style="6" width="1.26953125" collapsed="false"/>
    <col min="6103" max="6103" customWidth="true" style="6" width="29.0" collapsed="false"/>
    <col min="6104" max="6104" customWidth="true" style="6" width="1.54296875" collapsed="false"/>
    <col min="6105" max="6105" customWidth="true" hidden="true" style="6" width="0.0" collapsed="false"/>
    <col min="6106" max="6106" customWidth="true" style="6" width="29.0" collapsed="false"/>
    <col min="6107" max="6107" customWidth="true" style="6" width="1.54296875" collapsed="false"/>
    <col min="6108" max="6108" customWidth="true" style="6" width="3.54296875" collapsed="false"/>
    <col min="6109" max="6109" customWidth="true" style="6" width="29.0" collapsed="false"/>
    <col min="6110" max="6110" customWidth="true" style="6" width="1.54296875" collapsed="false"/>
    <col min="6111" max="6111" customWidth="true" style="6" width="29.0" collapsed="false"/>
    <col min="6112" max="6112" customWidth="true" style="6" width="1.54296875" collapsed="false"/>
    <col min="6113" max="6114" customWidth="true" hidden="true" style="6" width="0.0" collapsed="false"/>
    <col min="6115" max="6115" customWidth="true" style="6" width="1.26953125" collapsed="false"/>
    <col min="6116" max="6116" customWidth="true" style="6" width="5.0" collapsed="false"/>
    <col min="6117" max="6117" bestFit="true" customWidth="true" style="6" width="22.7265625" collapsed="false"/>
    <col min="6118" max="6118" bestFit="true" customWidth="true" style="6" width="24.1796875" collapsed="false"/>
    <col min="6119" max="6119" bestFit="true" customWidth="true" style="6" width="22.7265625" collapsed="false"/>
    <col min="6120" max="6120" bestFit="true" customWidth="true" style="6" width="16.453125" collapsed="false"/>
    <col min="6121" max="6121" bestFit="true" customWidth="true" style="6" width="13.26953125" collapsed="false"/>
    <col min="6122" max="6122" customWidth="true" style="6" width="2.453125" collapsed="false"/>
    <col min="6123" max="6348" style="6" width="14.453125" collapsed="false"/>
    <col min="6349" max="6349" customWidth="true" style="6" width="1.54296875" collapsed="false"/>
    <col min="6350" max="6351" customWidth="true" style="6" width="42.54296875" collapsed="false"/>
    <col min="6352" max="6352" customWidth="true" style="6" width="9.7265625" collapsed="false"/>
    <col min="6353" max="6353" customWidth="true" style="6" width="1.54296875" collapsed="false"/>
    <col min="6354" max="6354" customWidth="true" style="6" width="13.54296875" collapsed="false"/>
    <col min="6355" max="6355" customWidth="true" style="6" width="15.0" collapsed="false"/>
    <col min="6356" max="6356" customWidth="true" style="6" width="69.453125" collapsed="false"/>
    <col min="6357" max="6357" customWidth="true" style="6" width="29.0" collapsed="false"/>
    <col min="6358" max="6358" customWidth="true" style="6" width="1.26953125" collapsed="false"/>
    <col min="6359" max="6359" customWidth="true" style="6" width="29.0" collapsed="false"/>
    <col min="6360" max="6360" customWidth="true" style="6" width="1.54296875" collapsed="false"/>
    <col min="6361" max="6361" customWidth="true" hidden="true" style="6" width="0.0" collapsed="false"/>
    <col min="6362" max="6362" customWidth="true" style="6" width="29.0" collapsed="false"/>
    <col min="6363" max="6363" customWidth="true" style="6" width="1.54296875" collapsed="false"/>
    <col min="6364" max="6364" customWidth="true" style="6" width="3.54296875" collapsed="false"/>
    <col min="6365" max="6365" customWidth="true" style="6" width="29.0" collapsed="false"/>
    <col min="6366" max="6366" customWidth="true" style="6" width="1.54296875" collapsed="false"/>
    <col min="6367" max="6367" customWidth="true" style="6" width="29.0" collapsed="false"/>
    <col min="6368" max="6368" customWidth="true" style="6" width="1.54296875" collapsed="false"/>
    <col min="6369" max="6370" customWidth="true" hidden="true" style="6" width="0.0" collapsed="false"/>
    <col min="6371" max="6371" customWidth="true" style="6" width="1.26953125" collapsed="false"/>
    <col min="6372" max="6372" customWidth="true" style="6" width="5.0" collapsed="false"/>
    <col min="6373" max="6373" bestFit="true" customWidth="true" style="6" width="22.7265625" collapsed="false"/>
    <col min="6374" max="6374" bestFit="true" customWidth="true" style="6" width="24.1796875" collapsed="false"/>
    <col min="6375" max="6375" bestFit="true" customWidth="true" style="6" width="22.7265625" collapsed="false"/>
    <col min="6376" max="6376" bestFit="true" customWidth="true" style="6" width="16.453125" collapsed="false"/>
    <col min="6377" max="6377" bestFit="true" customWidth="true" style="6" width="13.26953125" collapsed="false"/>
    <col min="6378" max="6378" customWidth="true" style="6" width="2.453125" collapsed="false"/>
    <col min="6379" max="6604" style="6" width="14.453125" collapsed="false"/>
    <col min="6605" max="6605" customWidth="true" style="6" width="1.54296875" collapsed="false"/>
    <col min="6606" max="6607" customWidth="true" style="6" width="42.54296875" collapsed="false"/>
    <col min="6608" max="6608" customWidth="true" style="6" width="9.7265625" collapsed="false"/>
    <col min="6609" max="6609" customWidth="true" style="6" width="1.54296875" collapsed="false"/>
    <col min="6610" max="6610" customWidth="true" style="6" width="13.54296875" collapsed="false"/>
    <col min="6611" max="6611" customWidth="true" style="6" width="15.0" collapsed="false"/>
    <col min="6612" max="6612" customWidth="true" style="6" width="69.453125" collapsed="false"/>
    <col min="6613" max="6613" customWidth="true" style="6" width="29.0" collapsed="false"/>
    <col min="6614" max="6614" customWidth="true" style="6" width="1.26953125" collapsed="false"/>
    <col min="6615" max="6615" customWidth="true" style="6" width="29.0" collapsed="false"/>
    <col min="6616" max="6616" customWidth="true" style="6" width="1.54296875" collapsed="false"/>
    <col min="6617" max="6617" customWidth="true" hidden="true" style="6" width="0.0" collapsed="false"/>
    <col min="6618" max="6618" customWidth="true" style="6" width="29.0" collapsed="false"/>
    <col min="6619" max="6619" customWidth="true" style="6" width="1.54296875" collapsed="false"/>
    <col min="6620" max="6620" customWidth="true" style="6" width="3.54296875" collapsed="false"/>
    <col min="6621" max="6621" customWidth="true" style="6" width="29.0" collapsed="false"/>
    <col min="6622" max="6622" customWidth="true" style="6" width="1.54296875" collapsed="false"/>
    <col min="6623" max="6623" customWidth="true" style="6" width="29.0" collapsed="false"/>
    <col min="6624" max="6624" customWidth="true" style="6" width="1.54296875" collapsed="false"/>
    <col min="6625" max="6626" customWidth="true" hidden="true" style="6" width="0.0" collapsed="false"/>
    <col min="6627" max="6627" customWidth="true" style="6" width="1.26953125" collapsed="false"/>
    <col min="6628" max="6628" customWidth="true" style="6" width="5.0" collapsed="false"/>
    <col min="6629" max="6629" bestFit="true" customWidth="true" style="6" width="22.7265625" collapsed="false"/>
    <col min="6630" max="6630" bestFit="true" customWidth="true" style="6" width="24.1796875" collapsed="false"/>
    <col min="6631" max="6631" bestFit="true" customWidth="true" style="6" width="22.7265625" collapsed="false"/>
    <col min="6632" max="6632" bestFit="true" customWidth="true" style="6" width="16.453125" collapsed="false"/>
    <col min="6633" max="6633" bestFit="true" customWidth="true" style="6" width="13.26953125" collapsed="false"/>
    <col min="6634" max="6634" customWidth="true" style="6" width="2.453125" collapsed="false"/>
    <col min="6635" max="6860" style="6" width="14.453125" collapsed="false"/>
    <col min="6861" max="6861" customWidth="true" style="6" width="1.54296875" collapsed="false"/>
    <col min="6862" max="6863" customWidth="true" style="6" width="42.54296875" collapsed="false"/>
    <col min="6864" max="6864" customWidth="true" style="6" width="9.7265625" collapsed="false"/>
    <col min="6865" max="6865" customWidth="true" style="6" width="1.54296875" collapsed="false"/>
    <col min="6866" max="6866" customWidth="true" style="6" width="13.54296875" collapsed="false"/>
    <col min="6867" max="6867" customWidth="true" style="6" width="15.0" collapsed="false"/>
    <col min="6868" max="6868" customWidth="true" style="6" width="69.453125" collapsed="false"/>
    <col min="6869" max="6869" customWidth="true" style="6" width="29.0" collapsed="false"/>
    <col min="6870" max="6870" customWidth="true" style="6" width="1.26953125" collapsed="false"/>
    <col min="6871" max="6871" customWidth="true" style="6" width="29.0" collapsed="false"/>
    <col min="6872" max="6872" customWidth="true" style="6" width="1.54296875" collapsed="false"/>
    <col min="6873" max="6873" customWidth="true" hidden="true" style="6" width="0.0" collapsed="false"/>
    <col min="6874" max="6874" customWidth="true" style="6" width="29.0" collapsed="false"/>
    <col min="6875" max="6875" customWidth="true" style="6" width="1.54296875" collapsed="false"/>
    <col min="6876" max="6876" customWidth="true" style="6" width="3.54296875" collapsed="false"/>
    <col min="6877" max="6877" customWidth="true" style="6" width="29.0" collapsed="false"/>
    <col min="6878" max="6878" customWidth="true" style="6" width="1.54296875" collapsed="false"/>
    <col min="6879" max="6879" customWidth="true" style="6" width="29.0" collapsed="false"/>
    <col min="6880" max="6880" customWidth="true" style="6" width="1.54296875" collapsed="false"/>
    <col min="6881" max="6882" customWidth="true" hidden="true" style="6" width="0.0" collapsed="false"/>
    <col min="6883" max="6883" customWidth="true" style="6" width="1.26953125" collapsed="false"/>
    <col min="6884" max="6884" customWidth="true" style="6" width="5.0" collapsed="false"/>
    <col min="6885" max="6885" bestFit="true" customWidth="true" style="6" width="22.7265625" collapsed="false"/>
    <col min="6886" max="6886" bestFit="true" customWidth="true" style="6" width="24.1796875" collapsed="false"/>
    <col min="6887" max="6887" bestFit="true" customWidth="true" style="6" width="22.7265625" collapsed="false"/>
    <col min="6888" max="6888" bestFit="true" customWidth="true" style="6" width="16.453125" collapsed="false"/>
    <col min="6889" max="6889" bestFit="true" customWidth="true" style="6" width="13.26953125" collapsed="false"/>
    <col min="6890" max="6890" customWidth="true" style="6" width="2.453125" collapsed="false"/>
    <col min="6891" max="7116" style="6" width="14.453125" collapsed="false"/>
    <col min="7117" max="7117" customWidth="true" style="6" width="1.54296875" collapsed="false"/>
    <col min="7118" max="7119" customWidth="true" style="6" width="42.54296875" collapsed="false"/>
    <col min="7120" max="7120" customWidth="true" style="6" width="9.7265625" collapsed="false"/>
    <col min="7121" max="7121" customWidth="true" style="6" width="1.54296875" collapsed="false"/>
    <col min="7122" max="7122" customWidth="true" style="6" width="13.54296875" collapsed="false"/>
    <col min="7123" max="7123" customWidth="true" style="6" width="15.0" collapsed="false"/>
    <col min="7124" max="7124" customWidth="true" style="6" width="69.453125" collapsed="false"/>
    <col min="7125" max="7125" customWidth="true" style="6" width="29.0" collapsed="false"/>
    <col min="7126" max="7126" customWidth="true" style="6" width="1.26953125" collapsed="false"/>
    <col min="7127" max="7127" customWidth="true" style="6" width="29.0" collapsed="false"/>
    <col min="7128" max="7128" customWidth="true" style="6" width="1.54296875" collapsed="false"/>
    <col min="7129" max="7129" customWidth="true" hidden="true" style="6" width="0.0" collapsed="false"/>
    <col min="7130" max="7130" customWidth="true" style="6" width="29.0" collapsed="false"/>
    <col min="7131" max="7131" customWidth="true" style="6" width="1.54296875" collapsed="false"/>
    <col min="7132" max="7132" customWidth="true" style="6" width="3.54296875" collapsed="false"/>
    <col min="7133" max="7133" customWidth="true" style="6" width="29.0" collapsed="false"/>
    <col min="7134" max="7134" customWidth="true" style="6" width="1.54296875" collapsed="false"/>
    <col min="7135" max="7135" customWidth="true" style="6" width="29.0" collapsed="false"/>
    <col min="7136" max="7136" customWidth="true" style="6" width="1.54296875" collapsed="false"/>
    <col min="7137" max="7138" customWidth="true" hidden="true" style="6" width="0.0" collapsed="false"/>
    <col min="7139" max="7139" customWidth="true" style="6" width="1.26953125" collapsed="false"/>
    <col min="7140" max="7140" customWidth="true" style="6" width="5.0" collapsed="false"/>
    <col min="7141" max="7141" bestFit="true" customWidth="true" style="6" width="22.7265625" collapsed="false"/>
    <col min="7142" max="7142" bestFit="true" customWidth="true" style="6" width="24.1796875" collapsed="false"/>
    <col min="7143" max="7143" bestFit="true" customWidth="true" style="6" width="22.7265625" collapsed="false"/>
    <col min="7144" max="7144" bestFit="true" customWidth="true" style="6" width="16.453125" collapsed="false"/>
    <col min="7145" max="7145" bestFit="true" customWidth="true" style="6" width="13.26953125" collapsed="false"/>
    <col min="7146" max="7146" customWidth="true" style="6" width="2.453125" collapsed="false"/>
    <col min="7147" max="7372" style="6" width="14.453125" collapsed="false"/>
    <col min="7373" max="7373" customWidth="true" style="6" width="1.54296875" collapsed="false"/>
    <col min="7374" max="7375" customWidth="true" style="6" width="42.54296875" collapsed="false"/>
    <col min="7376" max="7376" customWidth="true" style="6" width="9.7265625" collapsed="false"/>
    <col min="7377" max="7377" customWidth="true" style="6" width="1.54296875" collapsed="false"/>
    <col min="7378" max="7378" customWidth="true" style="6" width="13.54296875" collapsed="false"/>
    <col min="7379" max="7379" customWidth="true" style="6" width="15.0" collapsed="false"/>
    <col min="7380" max="7380" customWidth="true" style="6" width="69.453125" collapsed="false"/>
    <col min="7381" max="7381" customWidth="true" style="6" width="29.0" collapsed="false"/>
    <col min="7382" max="7382" customWidth="true" style="6" width="1.26953125" collapsed="false"/>
    <col min="7383" max="7383" customWidth="true" style="6" width="29.0" collapsed="false"/>
    <col min="7384" max="7384" customWidth="true" style="6" width="1.54296875" collapsed="false"/>
    <col min="7385" max="7385" customWidth="true" hidden="true" style="6" width="0.0" collapsed="false"/>
    <col min="7386" max="7386" customWidth="true" style="6" width="29.0" collapsed="false"/>
    <col min="7387" max="7387" customWidth="true" style="6" width="1.54296875" collapsed="false"/>
    <col min="7388" max="7388" customWidth="true" style="6" width="3.54296875" collapsed="false"/>
    <col min="7389" max="7389" customWidth="true" style="6" width="29.0" collapsed="false"/>
    <col min="7390" max="7390" customWidth="true" style="6" width="1.54296875" collapsed="false"/>
    <col min="7391" max="7391" customWidth="true" style="6" width="29.0" collapsed="false"/>
    <col min="7392" max="7392" customWidth="true" style="6" width="1.54296875" collapsed="false"/>
    <col min="7393" max="7394" customWidth="true" hidden="true" style="6" width="0.0" collapsed="false"/>
    <col min="7395" max="7395" customWidth="true" style="6" width="1.26953125" collapsed="false"/>
    <col min="7396" max="7396" customWidth="true" style="6" width="5.0" collapsed="false"/>
    <col min="7397" max="7397" bestFit="true" customWidth="true" style="6" width="22.7265625" collapsed="false"/>
    <col min="7398" max="7398" bestFit="true" customWidth="true" style="6" width="24.1796875" collapsed="false"/>
    <col min="7399" max="7399" bestFit="true" customWidth="true" style="6" width="22.7265625" collapsed="false"/>
    <col min="7400" max="7400" bestFit="true" customWidth="true" style="6" width="16.453125" collapsed="false"/>
    <col min="7401" max="7401" bestFit="true" customWidth="true" style="6" width="13.26953125" collapsed="false"/>
    <col min="7402" max="7402" customWidth="true" style="6" width="2.453125" collapsed="false"/>
    <col min="7403" max="7628" style="6" width="14.453125" collapsed="false"/>
    <col min="7629" max="7629" customWidth="true" style="6" width="1.54296875" collapsed="false"/>
    <col min="7630" max="7631" customWidth="true" style="6" width="42.54296875" collapsed="false"/>
    <col min="7632" max="7632" customWidth="true" style="6" width="9.7265625" collapsed="false"/>
    <col min="7633" max="7633" customWidth="true" style="6" width="1.54296875" collapsed="false"/>
    <col min="7634" max="7634" customWidth="true" style="6" width="13.54296875" collapsed="false"/>
    <col min="7635" max="7635" customWidth="true" style="6" width="15.0" collapsed="false"/>
    <col min="7636" max="7636" customWidth="true" style="6" width="69.453125" collapsed="false"/>
    <col min="7637" max="7637" customWidth="true" style="6" width="29.0" collapsed="false"/>
    <col min="7638" max="7638" customWidth="true" style="6" width="1.26953125" collapsed="false"/>
    <col min="7639" max="7639" customWidth="true" style="6" width="29.0" collapsed="false"/>
    <col min="7640" max="7640" customWidth="true" style="6" width="1.54296875" collapsed="false"/>
    <col min="7641" max="7641" customWidth="true" hidden="true" style="6" width="0.0" collapsed="false"/>
    <col min="7642" max="7642" customWidth="true" style="6" width="29.0" collapsed="false"/>
    <col min="7643" max="7643" customWidth="true" style="6" width="1.54296875" collapsed="false"/>
    <col min="7644" max="7644" customWidth="true" style="6" width="3.54296875" collapsed="false"/>
    <col min="7645" max="7645" customWidth="true" style="6" width="29.0" collapsed="false"/>
    <col min="7646" max="7646" customWidth="true" style="6" width="1.54296875" collapsed="false"/>
    <col min="7647" max="7647" customWidth="true" style="6" width="29.0" collapsed="false"/>
    <col min="7648" max="7648" customWidth="true" style="6" width="1.54296875" collapsed="false"/>
    <col min="7649" max="7650" customWidth="true" hidden="true" style="6" width="0.0" collapsed="false"/>
    <col min="7651" max="7651" customWidth="true" style="6" width="1.26953125" collapsed="false"/>
    <col min="7652" max="7652" customWidth="true" style="6" width="5.0" collapsed="false"/>
    <col min="7653" max="7653" bestFit="true" customWidth="true" style="6" width="22.7265625" collapsed="false"/>
    <col min="7654" max="7654" bestFit="true" customWidth="true" style="6" width="24.1796875" collapsed="false"/>
    <col min="7655" max="7655" bestFit="true" customWidth="true" style="6" width="22.7265625" collapsed="false"/>
    <col min="7656" max="7656" bestFit="true" customWidth="true" style="6" width="16.453125" collapsed="false"/>
    <col min="7657" max="7657" bestFit="true" customWidth="true" style="6" width="13.26953125" collapsed="false"/>
    <col min="7658" max="7658" customWidth="true" style="6" width="2.453125" collapsed="false"/>
    <col min="7659" max="7884" style="6" width="14.453125" collapsed="false"/>
    <col min="7885" max="7885" customWidth="true" style="6" width="1.54296875" collapsed="false"/>
    <col min="7886" max="7887" customWidth="true" style="6" width="42.54296875" collapsed="false"/>
    <col min="7888" max="7888" customWidth="true" style="6" width="9.7265625" collapsed="false"/>
    <col min="7889" max="7889" customWidth="true" style="6" width="1.54296875" collapsed="false"/>
    <col min="7890" max="7890" customWidth="true" style="6" width="13.54296875" collapsed="false"/>
    <col min="7891" max="7891" customWidth="true" style="6" width="15.0" collapsed="false"/>
    <col min="7892" max="7892" customWidth="true" style="6" width="69.453125" collapsed="false"/>
    <col min="7893" max="7893" customWidth="true" style="6" width="29.0" collapsed="false"/>
    <col min="7894" max="7894" customWidth="true" style="6" width="1.26953125" collapsed="false"/>
    <col min="7895" max="7895" customWidth="true" style="6" width="29.0" collapsed="false"/>
    <col min="7896" max="7896" customWidth="true" style="6" width="1.54296875" collapsed="false"/>
    <col min="7897" max="7897" customWidth="true" hidden="true" style="6" width="0.0" collapsed="false"/>
    <col min="7898" max="7898" customWidth="true" style="6" width="29.0" collapsed="false"/>
    <col min="7899" max="7899" customWidth="true" style="6" width="1.54296875" collapsed="false"/>
    <col min="7900" max="7900" customWidth="true" style="6" width="3.54296875" collapsed="false"/>
    <col min="7901" max="7901" customWidth="true" style="6" width="29.0" collapsed="false"/>
    <col min="7902" max="7902" customWidth="true" style="6" width="1.54296875" collapsed="false"/>
    <col min="7903" max="7903" customWidth="true" style="6" width="29.0" collapsed="false"/>
    <col min="7904" max="7904" customWidth="true" style="6" width="1.54296875" collapsed="false"/>
    <col min="7905" max="7906" customWidth="true" hidden="true" style="6" width="0.0" collapsed="false"/>
    <col min="7907" max="7907" customWidth="true" style="6" width="1.26953125" collapsed="false"/>
    <col min="7908" max="7908" customWidth="true" style="6" width="5.0" collapsed="false"/>
    <col min="7909" max="7909" bestFit="true" customWidth="true" style="6" width="22.7265625" collapsed="false"/>
    <col min="7910" max="7910" bestFit="true" customWidth="true" style="6" width="24.1796875" collapsed="false"/>
    <col min="7911" max="7911" bestFit="true" customWidth="true" style="6" width="22.7265625" collapsed="false"/>
    <col min="7912" max="7912" bestFit="true" customWidth="true" style="6" width="16.453125" collapsed="false"/>
    <col min="7913" max="7913" bestFit="true" customWidth="true" style="6" width="13.26953125" collapsed="false"/>
    <col min="7914" max="7914" customWidth="true" style="6" width="2.453125" collapsed="false"/>
    <col min="7915" max="8140" style="6" width="14.453125" collapsed="false"/>
    <col min="8141" max="8141" customWidth="true" style="6" width="1.54296875" collapsed="false"/>
    <col min="8142" max="8143" customWidth="true" style="6" width="42.54296875" collapsed="false"/>
    <col min="8144" max="8144" customWidth="true" style="6" width="9.7265625" collapsed="false"/>
    <col min="8145" max="8145" customWidth="true" style="6" width="1.54296875" collapsed="false"/>
    <col min="8146" max="8146" customWidth="true" style="6" width="13.54296875" collapsed="false"/>
    <col min="8147" max="8147" customWidth="true" style="6" width="15.0" collapsed="false"/>
    <col min="8148" max="8148" customWidth="true" style="6" width="69.453125" collapsed="false"/>
    <col min="8149" max="8149" customWidth="true" style="6" width="29.0" collapsed="false"/>
    <col min="8150" max="8150" customWidth="true" style="6" width="1.26953125" collapsed="false"/>
    <col min="8151" max="8151" customWidth="true" style="6" width="29.0" collapsed="false"/>
    <col min="8152" max="8152" customWidth="true" style="6" width="1.54296875" collapsed="false"/>
    <col min="8153" max="8153" customWidth="true" hidden="true" style="6" width="0.0" collapsed="false"/>
    <col min="8154" max="8154" customWidth="true" style="6" width="29.0" collapsed="false"/>
    <col min="8155" max="8155" customWidth="true" style="6" width="1.54296875" collapsed="false"/>
    <col min="8156" max="8156" customWidth="true" style="6" width="3.54296875" collapsed="false"/>
    <col min="8157" max="8157" customWidth="true" style="6" width="29.0" collapsed="false"/>
    <col min="8158" max="8158" customWidth="true" style="6" width="1.54296875" collapsed="false"/>
    <col min="8159" max="8159" customWidth="true" style="6" width="29.0" collapsed="false"/>
    <col min="8160" max="8160" customWidth="true" style="6" width="1.54296875" collapsed="false"/>
    <col min="8161" max="8162" customWidth="true" hidden="true" style="6" width="0.0" collapsed="false"/>
    <col min="8163" max="8163" customWidth="true" style="6" width="1.26953125" collapsed="false"/>
    <col min="8164" max="8164" customWidth="true" style="6" width="5.0" collapsed="false"/>
    <col min="8165" max="8165" bestFit="true" customWidth="true" style="6" width="22.7265625" collapsed="false"/>
    <col min="8166" max="8166" bestFit="true" customWidth="true" style="6" width="24.1796875" collapsed="false"/>
    <col min="8167" max="8167" bestFit="true" customWidth="true" style="6" width="22.7265625" collapsed="false"/>
    <col min="8168" max="8168" bestFit="true" customWidth="true" style="6" width="16.453125" collapsed="false"/>
    <col min="8169" max="8169" bestFit="true" customWidth="true" style="6" width="13.26953125" collapsed="false"/>
    <col min="8170" max="8170" customWidth="true" style="6" width="2.453125" collapsed="false"/>
    <col min="8171" max="8396" style="6" width="14.453125" collapsed="false"/>
    <col min="8397" max="8397" customWidth="true" style="6" width="1.54296875" collapsed="false"/>
    <col min="8398" max="8399" customWidth="true" style="6" width="42.54296875" collapsed="false"/>
    <col min="8400" max="8400" customWidth="true" style="6" width="9.7265625" collapsed="false"/>
    <col min="8401" max="8401" customWidth="true" style="6" width="1.54296875" collapsed="false"/>
    <col min="8402" max="8402" customWidth="true" style="6" width="13.54296875" collapsed="false"/>
    <col min="8403" max="8403" customWidth="true" style="6" width="15.0" collapsed="false"/>
    <col min="8404" max="8404" customWidth="true" style="6" width="69.453125" collapsed="false"/>
    <col min="8405" max="8405" customWidth="true" style="6" width="29.0" collapsed="false"/>
    <col min="8406" max="8406" customWidth="true" style="6" width="1.26953125" collapsed="false"/>
    <col min="8407" max="8407" customWidth="true" style="6" width="29.0" collapsed="false"/>
    <col min="8408" max="8408" customWidth="true" style="6" width="1.54296875" collapsed="false"/>
    <col min="8409" max="8409" customWidth="true" hidden="true" style="6" width="0.0" collapsed="false"/>
    <col min="8410" max="8410" customWidth="true" style="6" width="29.0" collapsed="false"/>
    <col min="8411" max="8411" customWidth="true" style="6" width="1.54296875" collapsed="false"/>
    <col min="8412" max="8412" customWidth="true" style="6" width="3.54296875" collapsed="false"/>
    <col min="8413" max="8413" customWidth="true" style="6" width="29.0" collapsed="false"/>
    <col min="8414" max="8414" customWidth="true" style="6" width="1.54296875" collapsed="false"/>
    <col min="8415" max="8415" customWidth="true" style="6" width="29.0" collapsed="false"/>
    <col min="8416" max="8416" customWidth="true" style="6" width="1.54296875" collapsed="false"/>
    <col min="8417" max="8418" customWidth="true" hidden="true" style="6" width="0.0" collapsed="false"/>
    <col min="8419" max="8419" customWidth="true" style="6" width="1.26953125" collapsed="false"/>
    <col min="8420" max="8420" customWidth="true" style="6" width="5.0" collapsed="false"/>
    <col min="8421" max="8421" bestFit="true" customWidth="true" style="6" width="22.7265625" collapsed="false"/>
    <col min="8422" max="8422" bestFit="true" customWidth="true" style="6" width="24.1796875" collapsed="false"/>
    <col min="8423" max="8423" bestFit="true" customWidth="true" style="6" width="22.7265625" collapsed="false"/>
    <col min="8424" max="8424" bestFit="true" customWidth="true" style="6" width="16.453125" collapsed="false"/>
    <col min="8425" max="8425" bestFit="true" customWidth="true" style="6" width="13.26953125" collapsed="false"/>
    <col min="8426" max="8426" customWidth="true" style="6" width="2.453125" collapsed="false"/>
    <col min="8427" max="8652" style="6" width="14.453125" collapsed="false"/>
    <col min="8653" max="8653" customWidth="true" style="6" width="1.54296875" collapsed="false"/>
    <col min="8654" max="8655" customWidth="true" style="6" width="42.54296875" collapsed="false"/>
    <col min="8656" max="8656" customWidth="true" style="6" width="9.7265625" collapsed="false"/>
    <col min="8657" max="8657" customWidth="true" style="6" width="1.54296875" collapsed="false"/>
    <col min="8658" max="8658" customWidth="true" style="6" width="13.54296875" collapsed="false"/>
    <col min="8659" max="8659" customWidth="true" style="6" width="15.0" collapsed="false"/>
    <col min="8660" max="8660" customWidth="true" style="6" width="69.453125" collapsed="false"/>
    <col min="8661" max="8661" customWidth="true" style="6" width="29.0" collapsed="false"/>
    <col min="8662" max="8662" customWidth="true" style="6" width="1.26953125" collapsed="false"/>
    <col min="8663" max="8663" customWidth="true" style="6" width="29.0" collapsed="false"/>
    <col min="8664" max="8664" customWidth="true" style="6" width="1.54296875" collapsed="false"/>
    <col min="8665" max="8665" customWidth="true" hidden="true" style="6" width="0.0" collapsed="false"/>
    <col min="8666" max="8666" customWidth="true" style="6" width="29.0" collapsed="false"/>
    <col min="8667" max="8667" customWidth="true" style="6" width="1.54296875" collapsed="false"/>
    <col min="8668" max="8668" customWidth="true" style="6" width="3.54296875" collapsed="false"/>
    <col min="8669" max="8669" customWidth="true" style="6" width="29.0" collapsed="false"/>
    <col min="8670" max="8670" customWidth="true" style="6" width="1.54296875" collapsed="false"/>
    <col min="8671" max="8671" customWidth="true" style="6" width="29.0" collapsed="false"/>
    <col min="8672" max="8672" customWidth="true" style="6" width="1.54296875" collapsed="false"/>
    <col min="8673" max="8674" customWidth="true" hidden="true" style="6" width="0.0" collapsed="false"/>
    <col min="8675" max="8675" customWidth="true" style="6" width="1.26953125" collapsed="false"/>
    <col min="8676" max="8676" customWidth="true" style="6" width="5.0" collapsed="false"/>
    <col min="8677" max="8677" bestFit="true" customWidth="true" style="6" width="22.7265625" collapsed="false"/>
    <col min="8678" max="8678" bestFit="true" customWidth="true" style="6" width="24.1796875" collapsed="false"/>
    <col min="8679" max="8679" bestFit="true" customWidth="true" style="6" width="22.7265625" collapsed="false"/>
    <col min="8680" max="8680" bestFit="true" customWidth="true" style="6" width="16.453125" collapsed="false"/>
    <col min="8681" max="8681" bestFit="true" customWidth="true" style="6" width="13.26953125" collapsed="false"/>
    <col min="8682" max="8682" customWidth="true" style="6" width="2.453125" collapsed="false"/>
    <col min="8683" max="8908" style="6" width="14.453125" collapsed="false"/>
    <col min="8909" max="8909" customWidth="true" style="6" width="1.54296875" collapsed="false"/>
    <col min="8910" max="8911" customWidth="true" style="6" width="42.54296875" collapsed="false"/>
    <col min="8912" max="8912" customWidth="true" style="6" width="9.7265625" collapsed="false"/>
    <col min="8913" max="8913" customWidth="true" style="6" width="1.54296875" collapsed="false"/>
    <col min="8914" max="8914" customWidth="true" style="6" width="13.54296875" collapsed="false"/>
    <col min="8915" max="8915" customWidth="true" style="6" width="15.0" collapsed="false"/>
    <col min="8916" max="8916" customWidth="true" style="6" width="69.453125" collapsed="false"/>
    <col min="8917" max="8917" customWidth="true" style="6" width="29.0" collapsed="false"/>
    <col min="8918" max="8918" customWidth="true" style="6" width="1.26953125" collapsed="false"/>
    <col min="8919" max="8919" customWidth="true" style="6" width="29.0" collapsed="false"/>
    <col min="8920" max="8920" customWidth="true" style="6" width="1.54296875" collapsed="false"/>
    <col min="8921" max="8921" customWidth="true" hidden="true" style="6" width="0.0" collapsed="false"/>
    <col min="8922" max="8922" customWidth="true" style="6" width="29.0" collapsed="false"/>
    <col min="8923" max="8923" customWidth="true" style="6" width="1.54296875" collapsed="false"/>
    <col min="8924" max="8924" customWidth="true" style="6" width="3.54296875" collapsed="false"/>
    <col min="8925" max="8925" customWidth="true" style="6" width="29.0" collapsed="false"/>
    <col min="8926" max="8926" customWidth="true" style="6" width="1.54296875" collapsed="false"/>
    <col min="8927" max="8927" customWidth="true" style="6" width="29.0" collapsed="false"/>
    <col min="8928" max="8928" customWidth="true" style="6" width="1.54296875" collapsed="false"/>
    <col min="8929" max="8930" customWidth="true" hidden="true" style="6" width="0.0" collapsed="false"/>
    <col min="8931" max="8931" customWidth="true" style="6" width="1.26953125" collapsed="false"/>
    <col min="8932" max="8932" customWidth="true" style="6" width="5.0" collapsed="false"/>
    <col min="8933" max="8933" bestFit="true" customWidth="true" style="6" width="22.7265625" collapsed="false"/>
    <col min="8934" max="8934" bestFit="true" customWidth="true" style="6" width="24.1796875" collapsed="false"/>
    <col min="8935" max="8935" bestFit="true" customWidth="true" style="6" width="22.7265625" collapsed="false"/>
    <col min="8936" max="8936" bestFit="true" customWidth="true" style="6" width="16.453125" collapsed="false"/>
    <col min="8937" max="8937" bestFit="true" customWidth="true" style="6" width="13.26953125" collapsed="false"/>
    <col min="8938" max="8938" customWidth="true" style="6" width="2.453125" collapsed="false"/>
    <col min="8939" max="9164" style="6" width="14.453125" collapsed="false"/>
    <col min="9165" max="9165" customWidth="true" style="6" width="1.54296875" collapsed="false"/>
    <col min="9166" max="9167" customWidth="true" style="6" width="42.54296875" collapsed="false"/>
    <col min="9168" max="9168" customWidth="true" style="6" width="9.7265625" collapsed="false"/>
    <col min="9169" max="9169" customWidth="true" style="6" width="1.54296875" collapsed="false"/>
    <col min="9170" max="9170" customWidth="true" style="6" width="13.54296875" collapsed="false"/>
    <col min="9171" max="9171" customWidth="true" style="6" width="15.0" collapsed="false"/>
    <col min="9172" max="9172" customWidth="true" style="6" width="69.453125" collapsed="false"/>
    <col min="9173" max="9173" customWidth="true" style="6" width="29.0" collapsed="false"/>
    <col min="9174" max="9174" customWidth="true" style="6" width="1.26953125" collapsed="false"/>
    <col min="9175" max="9175" customWidth="true" style="6" width="29.0" collapsed="false"/>
    <col min="9176" max="9176" customWidth="true" style="6" width="1.54296875" collapsed="false"/>
    <col min="9177" max="9177" customWidth="true" hidden="true" style="6" width="0.0" collapsed="false"/>
    <col min="9178" max="9178" customWidth="true" style="6" width="29.0" collapsed="false"/>
    <col min="9179" max="9179" customWidth="true" style="6" width="1.54296875" collapsed="false"/>
    <col min="9180" max="9180" customWidth="true" style="6" width="3.54296875" collapsed="false"/>
    <col min="9181" max="9181" customWidth="true" style="6" width="29.0" collapsed="false"/>
    <col min="9182" max="9182" customWidth="true" style="6" width="1.54296875" collapsed="false"/>
    <col min="9183" max="9183" customWidth="true" style="6" width="29.0" collapsed="false"/>
    <col min="9184" max="9184" customWidth="true" style="6" width="1.54296875" collapsed="false"/>
    <col min="9185" max="9186" customWidth="true" hidden="true" style="6" width="0.0" collapsed="false"/>
    <col min="9187" max="9187" customWidth="true" style="6" width="1.26953125" collapsed="false"/>
    <col min="9188" max="9188" customWidth="true" style="6" width="5.0" collapsed="false"/>
    <col min="9189" max="9189" bestFit="true" customWidth="true" style="6" width="22.7265625" collapsed="false"/>
    <col min="9190" max="9190" bestFit="true" customWidth="true" style="6" width="24.1796875" collapsed="false"/>
    <col min="9191" max="9191" bestFit="true" customWidth="true" style="6" width="22.7265625" collapsed="false"/>
    <col min="9192" max="9192" bestFit="true" customWidth="true" style="6" width="16.453125" collapsed="false"/>
    <col min="9193" max="9193" bestFit="true" customWidth="true" style="6" width="13.26953125" collapsed="false"/>
    <col min="9194" max="9194" customWidth="true" style="6" width="2.453125" collapsed="false"/>
    <col min="9195" max="9420" style="6" width="14.453125" collapsed="false"/>
    <col min="9421" max="9421" customWidth="true" style="6" width="1.54296875" collapsed="false"/>
    <col min="9422" max="9423" customWidth="true" style="6" width="42.54296875" collapsed="false"/>
    <col min="9424" max="9424" customWidth="true" style="6" width="9.7265625" collapsed="false"/>
    <col min="9425" max="9425" customWidth="true" style="6" width="1.54296875" collapsed="false"/>
    <col min="9426" max="9426" customWidth="true" style="6" width="13.54296875" collapsed="false"/>
    <col min="9427" max="9427" customWidth="true" style="6" width="15.0" collapsed="false"/>
    <col min="9428" max="9428" customWidth="true" style="6" width="69.453125" collapsed="false"/>
    <col min="9429" max="9429" customWidth="true" style="6" width="29.0" collapsed="false"/>
    <col min="9430" max="9430" customWidth="true" style="6" width="1.26953125" collapsed="false"/>
    <col min="9431" max="9431" customWidth="true" style="6" width="29.0" collapsed="false"/>
    <col min="9432" max="9432" customWidth="true" style="6" width="1.54296875" collapsed="false"/>
    <col min="9433" max="9433" customWidth="true" hidden="true" style="6" width="0.0" collapsed="false"/>
    <col min="9434" max="9434" customWidth="true" style="6" width="29.0" collapsed="false"/>
    <col min="9435" max="9435" customWidth="true" style="6" width="1.54296875" collapsed="false"/>
    <col min="9436" max="9436" customWidth="true" style="6" width="3.54296875" collapsed="false"/>
    <col min="9437" max="9437" customWidth="true" style="6" width="29.0" collapsed="false"/>
    <col min="9438" max="9438" customWidth="true" style="6" width="1.54296875" collapsed="false"/>
    <col min="9439" max="9439" customWidth="true" style="6" width="29.0" collapsed="false"/>
    <col min="9440" max="9440" customWidth="true" style="6" width="1.54296875" collapsed="false"/>
    <col min="9441" max="9442" customWidth="true" hidden="true" style="6" width="0.0" collapsed="false"/>
    <col min="9443" max="9443" customWidth="true" style="6" width="1.26953125" collapsed="false"/>
    <col min="9444" max="9444" customWidth="true" style="6" width="5.0" collapsed="false"/>
    <col min="9445" max="9445" bestFit="true" customWidth="true" style="6" width="22.7265625" collapsed="false"/>
    <col min="9446" max="9446" bestFit="true" customWidth="true" style="6" width="24.1796875" collapsed="false"/>
    <col min="9447" max="9447" bestFit="true" customWidth="true" style="6" width="22.7265625" collapsed="false"/>
    <col min="9448" max="9448" bestFit="true" customWidth="true" style="6" width="16.453125" collapsed="false"/>
    <col min="9449" max="9449" bestFit="true" customWidth="true" style="6" width="13.26953125" collapsed="false"/>
    <col min="9450" max="9450" customWidth="true" style="6" width="2.453125" collapsed="false"/>
    <col min="9451" max="9676" style="6" width="14.453125" collapsed="false"/>
    <col min="9677" max="9677" customWidth="true" style="6" width="1.54296875" collapsed="false"/>
    <col min="9678" max="9679" customWidth="true" style="6" width="42.54296875" collapsed="false"/>
    <col min="9680" max="9680" customWidth="true" style="6" width="9.7265625" collapsed="false"/>
    <col min="9681" max="9681" customWidth="true" style="6" width="1.54296875" collapsed="false"/>
    <col min="9682" max="9682" customWidth="true" style="6" width="13.54296875" collapsed="false"/>
    <col min="9683" max="9683" customWidth="true" style="6" width="15.0" collapsed="false"/>
    <col min="9684" max="9684" customWidth="true" style="6" width="69.453125" collapsed="false"/>
    <col min="9685" max="9685" customWidth="true" style="6" width="29.0" collapsed="false"/>
    <col min="9686" max="9686" customWidth="true" style="6" width="1.26953125" collapsed="false"/>
    <col min="9687" max="9687" customWidth="true" style="6" width="29.0" collapsed="false"/>
    <col min="9688" max="9688" customWidth="true" style="6" width="1.54296875" collapsed="false"/>
    <col min="9689" max="9689" customWidth="true" hidden="true" style="6" width="0.0" collapsed="false"/>
    <col min="9690" max="9690" customWidth="true" style="6" width="29.0" collapsed="false"/>
    <col min="9691" max="9691" customWidth="true" style="6" width="1.54296875" collapsed="false"/>
    <col min="9692" max="9692" customWidth="true" style="6" width="3.54296875" collapsed="false"/>
    <col min="9693" max="9693" customWidth="true" style="6" width="29.0" collapsed="false"/>
    <col min="9694" max="9694" customWidth="true" style="6" width="1.54296875" collapsed="false"/>
    <col min="9695" max="9695" customWidth="true" style="6" width="29.0" collapsed="false"/>
    <col min="9696" max="9696" customWidth="true" style="6" width="1.54296875" collapsed="false"/>
    <col min="9697" max="9698" customWidth="true" hidden="true" style="6" width="0.0" collapsed="false"/>
    <col min="9699" max="9699" customWidth="true" style="6" width="1.26953125" collapsed="false"/>
    <col min="9700" max="9700" customWidth="true" style="6" width="5.0" collapsed="false"/>
    <col min="9701" max="9701" bestFit="true" customWidth="true" style="6" width="22.7265625" collapsed="false"/>
    <col min="9702" max="9702" bestFit="true" customWidth="true" style="6" width="24.1796875" collapsed="false"/>
    <col min="9703" max="9703" bestFit="true" customWidth="true" style="6" width="22.7265625" collapsed="false"/>
    <col min="9704" max="9704" bestFit="true" customWidth="true" style="6" width="16.453125" collapsed="false"/>
    <col min="9705" max="9705" bestFit="true" customWidth="true" style="6" width="13.26953125" collapsed="false"/>
    <col min="9706" max="9706" customWidth="true" style="6" width="2.453125" collapsed="false"/>
    <col min="9707" max="9932" style="6" width="14.453125" collapsed="false"/>
    <col min="9933" max="9933" customWidth="true" style="6" width="1.54296875" collapsed="false"/>
    <col min="9934" max="9935" customWidth="true" style="6" width="42.54296875" collapsed="false"/>
    <col min="9936" max="9936" customWidth="true" style="6" width="9.7265625" collapsed="false"/>
    <col min="9937" max="9937" customWidth="true" style="6" width="1.54296875" collapsed="false"/>
    <col min="9938" max="9938" customWidth="true" style="6" width="13.54296875" collapsed="false"/>
    <col min="9939" max="9939" customWidth="true" style="6" width="15.0" collapsed="false"/>
    <col min="9940" max="9940" customWidth="true" style="6" width="69.453125" collapsed="false"/>
    <col min="9941" max="9941" customWidth="true" style="6" width="29.0" collapsed="false"/>
    <col min="9942" max="9942" customWidth="true" style="6" width="1.26953125" collapsed="false"/>
    <col min="9943" max="9943" customWidth="true" style="6" width="29.0" collapsed="false"/>
    <col min="9944" max="9944" customWidth="true" style="6" width="1.54296875" collapsed="false"/>
    <col min="9945" max="9945" customWidth="true" hidden="true" style="6" width="0.0" collapsed="false"/>
    <col min="9946" max="9946" customWidth="true" style="6" width="29.0" collapsed="false"/>
    <col min="9947" max="9947" customWidth="true" style="6" width="1.54296875" collapsed="false"/>
    <col min="9948" max="9948" customWidth="true" style="6" width="3.54296875" collapsed="false"/>
    <col min="9949" max="9949" customWidth="true" style="6" width="29.0" collapsed="false"/>
    <col min="9950" max="9950" customWidth="true" style="6" width="1.54296875" collapsed="false"/>
    <col min="9951" max="9951" customWidth="true" style="6" width="29.0" collapsed="false"/>
    <col min="9952" max="9952" customWidth="true" style="6" width="1.54296875" collapsed="false"/>
    <col min="9953" max="9954" customWidth="true" hidden="true" style="6" width="0.0" collapsed="false"/>
    <col min="9955" max="9955" customWidth="true" style="6" width="1.26953125" collapsed="false"/>
    <col min="9956" max="9956" customWidth="true" style="6" width="5.0" collapsed="false"/>
    <col min="9957" max="9957" bestFit="true" customWidth="true" style="6" width="22.7265625" collapsed="false"/>
    <col min="9958" max="9958" bestFit="true" customWidth="true" style="6" width="24.1796875" collapsed="false"/>
    <col min="9959" max="9959" bestFit="true" customWidth="true" style="6" width="22.7265625" collapsed="false"/>
    <col min="9960" max="9960" bestFit="true" customWidth="true" style="6" width="16.453125" collapsed="false"/>
    <col min="9961" max="9961" bestFit="true" customWidth="true" style="6" width="13.26953125" collapsed="false"/>
    <col min="9962" max="9962" customWidth="true" style="6" width="2.453125" collapsed="false"/>
    <col min="9963" max="10188" style="6" width="14.453125" collapsed="false"/>
    <col min="10189" max="10189" customWidth="true" style="6" width="1.54296875" collapsed="false"/>
    <col min="10190" max="10191" customWidth="true" style="6" width="42.54296875" collapsed="false"/>
    <col min="10192" max="10192" customWidth="true" style="6" width="9.7265625" collapsed="false"/>
    <col min="10193" max="10193" customWidth="true" style="6" width="1.54296875" collapsed="false"/>
    <col min="10194" max="10194" customWidth="true" style="6" width="13.54296875" collapsed="false"/>
    <col min="10195" max="10195" customWidth="true" style="6" width="15.0" collapsed="false"/>
    <col min="10196" max="10196" customWidth="true" style="6" width="69.453125" collapsed="false"/>
    <col min="10197" max="10197" customWidth="true" style="6" width="29.0" collapsed="false"/>
    <col min="10198" max="10198" customWidth="true" style="6" width="1.26953125" collapsed="false"/>
    <col min="10199" max="10199" customWidth="true" style="6" width="29.0" collapsed="false"/>
    <col min="10200" max="10200" customWidth="true" style="6" width="1.54296875" collapsed="false"/>
    <col min="10201" max="10201" customWidth="true" hidden="true" style="6" width="0.0" collapsed="false"/>
    <col min="10202" max="10202" customWidth="true" style="6" width="29.0" collapsed="false"/>
    <col min="10203" max="10203" customWidth="true" style="6" width="1.54296875" collapsed="false"/>
    <col min="10204" max="10204" customWidth="true" style="6" width="3.54296875" collapsed="false"/>
    <col min="10205" max="10205" customWidth="true" style="6" width="29.0" collapsed="false"/>
    <col min="10206" max="10206" customWidth="true" style="6" width="1.54296875" collapsed="false"/>
    <col min="10207" max="10207" customWidth="true" style="6" width="29.0" collapsed="false"/>
    <col min="10208" max="10208" customWidth="true" style="6" width="1.54296875" collapsed="false"/>
    <col min="10209" max="10210" customWidth="true" hidden="true" style="6" width="0.0" collapsed="false"/>
    <col min="10211" max="10211" customWidth="true" style="6" width="1.26953125" collapsed="false"/>
    <col min="10212" max="10212" customWidth="true" style="6" width="5.0" collapsed="false"/>
    <col min="10213" max="10213" bestFit="true" customWidth="true" style="6" width="22.7265625" collapsed="false"/>
    <col min="10214" max="10214" bestFit="true" customWidth="true" style="6" width="24.1796875" collapsed="false"/>
    <col min="10215" max="10215" bestFit="true" customWidth="true" style="6" width="22.7265625" collapsed="false"/>
    <col min="10216" max="10216" bestFit="true" customWidth="true" style="6" width="16.453125" collapsed="false"/>
    <col min="10217" max="10217" bestFit="true" customWidth="true" style="6" width="13.26953125" collapsed="false"/>
    <col min="10218" max="10218" customWidth="true" style="6" width="2.453125" collapsed="false"/>
    <col min="10219" max="10444" style="6" width="14.453125" collapsed="false"/>
    <col min="10445" max="10445" customWidth="true" style="6" width="1.54296875" collapsed="false"/>
    <col min="10446" max="10447" customWidth="true" style="6" width="42.54296875" collapsed="false"/>
    <col min="10448" max="10448" customWidth="true" style="6" width="9.7265625" collapsed="false"/>
    <col min="10449" max="10449" customWidth="true" style="6" width="1.54296875" collapsed="false"/>
    <col min="10450" max="10450" customWidth="true" style="6" width="13.54296875" collapsed="false"/>
    <col min="10451" max="10451" customWidth="true" style="6" width="15.0" collapsed="false"/>
    <col min="10452" max="10452" customWidth="true" style="6" width="69.453125" collapsed="false"/>
    <col min="10453" max="10453" customWidth="true" style="6" width="29.0" collapsed="false"/>
    <col min="10454" max="10454" customWidth="true" style="6" width="1.26953125" collapsed="false"/>
    <col min="10455" max="10455" customWidth="true" style="6" width="29.0" collapsed="false"/>
    <col min="10456" max="10456" customWidth="true" style="6" width="1.54296875" collapsed="false"/>
    <col min="10457" max="10457" customWidth="true" hidden="true" style="6" width="0.0" collapsed="false"/>
    <col min="10458" max="10458" customWidth="true" style="6" width="29.0" collapsed="false"/>
    <col min="10459" max="10459" customWidth="true" style="6" width="1.54296875" collapsed="false"/>
    <col min="10460" max="10460" customWidth="true" style="6" width="3.54296875" collapsed="false"/>
    <col min="10461" max="10461" customWidth="true" style="6" width="29.0" collapsed="false"/>
    <col min="10462" max="10462" customWidth="true" style="6" width="1.54296875" collapsed="false"/>
    <col min="10463" max="10463" customWidth="true" style="6" width="29.0" collapsed="false"/>
    <col min="10464" max="10464" customWidth="true" style="6" width="1.54296875" collapsed="false"/>
    <col min="10465" max="10466" customWidth="true" hidden="true" style="6" width="0.0" collapsed="false"/>
    <col min="10467" max="10467" customWidth="true" style="6" width="1.26953125" collapsed="false"/>
    <col min="10468" max="10468" customWidth="true" style="6" width="5.0" collapsed="false"/>
    <col min="10469" max="10469" bestFit="true" customWidth="true" style="6" width="22.7265625" collapsed="false"/>
    <col min="10470" max="10470" bestFit="true" customWidth="true" style="6" width="24.1796875" collapsed="false"/>
    <col min="10471" max="10471" bestFit="true" customWidth="true" style="6" width="22.7265625" collapsed="false"/>
    <col min="10472" max="10472" bestFit="true" customWidth="true" style="6" width="16.453125" collapsed="false"/>
    <col min="10473" max="10473" bestFit="true" customWidth="true" style="6" width="13.26953125" collapsed="false"/>
    <col min="10474" max="10474" customWidth="true" style="6" width="2.453125" collapsed="false"/>
    <col min="10475" max="10700" style="6" width="14.453125" collapsed="false"/>
    <col min="10701" max="10701" customWidth="true" style="6" width="1.54296875" collapsed="false"/>
    <col min="10702" max="10703" customWidth="true" style="6" width="42.54296875" collapsed="false"/>
    <col min="10704" max="10704" customWidth="true" style="6" width="9.7265625" collapsed="false"/>
    <col min="10705" max="10705" customWidth="true" style="6" width="1.54296875" collapsed="false"/>
    <col min="10706" max="10706" customWidth="true" style="6" width="13.54296875" collapsed="false"/>
    <col min="10707" max="10707" customWidth="true" style="6" width="15.0" collapsed="false"/>
    <col min="10708" max="10708" customWidth="true" style="6" width="69.453125" collapsed="false"/>
    <col min="10709" max="10709" customWidth="true" style="6" width="29.0" collapsed="false"/>
    <col min="10710" max="10710" customWidth="true" style="6" width="1.26953125" collapsed="false"/>
    <col min="10711" max="10711" customWidth="true" style="6" width="29.0" collapsed="false"/>
    <col min="10712" max="10712" customWidth="true" style="6" width="1.54296875" collapsed="false"/>
    <col min="10713" max="10713" customWidth="true" hidden="true" style="6" width="0.0" collapsed="false"/>
    <col min="10714" max="10714" customWidth="true" style="6" width="29.0" collapsed="false"/>
    <col min="10715" max="10715" customWidth="true" style="6" width="1.54296875" collapsed="false"/>
    <col min="10716" max="10716" customWidth="true" style="6" width="3.54296875" collapsed="false"/>
    <col min="10717" max="10717" customWidth="true" style="6" width="29.0" collapsed="false"/>
    <col min="10718" max="10718" customWidth="true" style="6" width="1.54296875" collapsed="false"/>
    <col min="10719" max="10719" customWidth="true" style="6" width="29.0" collapsed="false"/>
    <col min="10720" max="10720" customWidth="true" style="6" width="1.54296875" collapsed="false"/>
    <col min="10721" max="10722" customWidth="true" hidden="true" style="6" width="0.0" collapsed="false"/>
    <col min="10723" max="10723" customWidth="true" style="6" width="1.26953125" collapsed="false"/>
    <col min="10724" max="10724" customWidth="true" style="6" width="5.0" collapsed="false"/>
    <col min="10725" max="10725" bestFit="true" customWidth="true" style="6" width="22.7265625" collapsed="false"/>
    <col min="10726" max="10726" bestFit="true" customWidth="true" style="6" width="24.1796875" collapsed="false"/>
    <col min="10727" max="10727" bestFit="true" customWidth="true" style="6" width="22.7265625" collapsed="false"/>
    <col min="10728" max="10728" bestFit="true" customWidth="true" style="6" width="16.453125" collapsed="false"/>
    <col min="10729" max="10729" bestFit="true" customWidth="true" style="6" width="13.26953125" collapsed="false"/>
    <col min="10730" max="10730" customWidth="true" style="6" width="2.453125" collapsed="false"/>
    <col min="10731" max="10956" style="6" width="14.453125" collapsed="false"/>
    <col min="10957" max="10957" customWidth="true" style="6" width="1.54296875" collapsed="false"/>
    <col min="10958" max="10959" customWidth="true" style="6" width="42.54296875" collapsed="false"/>
    <col min="10960" max="10960" customWidth="true" style="6" width="9.7265625" collapsed="false"/>
    <col min="10961" max="10961" customWidth="true" style="6" width="1.54296875" collapsed="false"/>
    <col min="10962" max="10962" customWidth="true" style="6" width="13.54296875" collapsed="false"/>
    <col min="10963" max="10963" customWidth="true" style="6" width="15.0" collapsed="false"/>
    <col min="10964" max="10964" customWidth="true" style="6" width="69.453125" collapsed="false"/>
    <col min="10965" max="10965" customWidth="true" style="6" width="29.0" collapsed="false"/>
    <col min="10966" max="10966" customWidth="true" style="6" width="1.26953125" collapsed="false"/>
    <col min="10967" max="10967" customWidth="true" style="6" width="29.0" collapsed="false"/>
    <col min="10968" max="10968" customWidth="true" style="6" width="1.54296875" collapsed="false"/>
    <col min="10969" max="10969" customWidth="true" hidden="true" style="6" width="0.0" collapsed="false"/>
    <col min="10970" max="10970" customWidth="true" style="6" width="29.0" collapsed="false"/>
    <col min="10971" max="10971" customWidth="true" style="6" width="1.54296875" collapsed="false"/>
    <col min="10972" max="10972" customWidth="true" style="6" width="3.54296875" collapsed="false"/>
    <col min="10973" max="10973" customWidth="true" style="6" width="29.0" collapsed="false"/>
    <col min="10974" max="10974" customWidth="true" style="6" width="1.54296875" collapsed="false"/>
    <col min="10975" max="10975" customWidth="true" style="6" width="29.0" collapsed="false"/>
    <col min="10976" max="10976" customWidth="true" style="6" width="1.54296875" collapsed="false"/>
    <col min="10977" max="10978" customWidth="true" hidden="true" style="6" width="0.0" collapsed="false"/>
    <col min="10979" max="10979" customWidth="true" style="6" width="1.26953125" collapsed="false"/>
    <col min="10980" max="10980" customWidth="true" style="6" width="5.0" collapsed="false"/>
    <col min="10981" max="10981" bestFit="true" customWidth="true" style="6" width="22.7265625" collapsed="false"/>
    <col min="10982" max="10982" bestFit="true" customWidth="true" style="6" width="24.1796875" collapsed="false"/>
    <col min="10983" max="10983" bestFit="true" customWidth="true" style="6" width="22.7265625" collapsed="false"/>
    <col min="10984" max="10984" bestFit="true" customWidth="true" style="6" width="16.453125" collapsed="false"/>
    <col min="10985" max="10985" bestFit="true" customWidth="true" style="6" width="13.26953125" collapsed="false"/>
    <col min="10986" max="10986" customWidth="true" style="6" width="2.453125" collapsed="false"/>
    <col min="10987" max="11212" style="6" width="14.453125" collapsed="false"/>
    <col min="11213" max="11213" customWidth="true" style="6" width="1.54296875" collapsed="false"/>
    <col min="11214" max="11215" customWidth="true" style="6" width="42.54296875" collapsed="false"/>
    <col min="11216" max="11216" customWidth="true" style="6" width="9.7265625" collapsed="false"/>
    <col min="11217" max="11217" customWidth="true" style="6" width="1.54296875" collapsed="false"/>
    <col min="11218" max="11218" customWidth="true" style="6" width="13.54296875" collapsed="false"/>
    <col min="11219" max="11219" customWidth="true" style="6" width="15.0" collapsed="false"/>
    <col min="11220" max="11220" customWidth="true" style="6" width="69.453125" collapsed="false"/>
    <col min="11221" max="11221" customWidth="true" style="6" width="29.0" collapsed="false"/>
    <col min="11222" max="11222" customWidth="true" style="6" width="1.26953125" collapsed="false"/>
    <col min="11223" max="11223" customWidth="true" style="6" width="29.0" collapsed="false"/>
    <col min="11224" max="11224" customWidth="true" style="6" width="1.54296875" collapsed="false"/>
    <col min="11225" max="11225" customWidth="true" hidden="true" style="6" width="0.0" collapsed="false"/>
    <col min="11226" max="11226" customWidth="true" style="6" width="29.0" collapsed="false"/>
    <col min="11227" max="11227" customWidth="true" style="6" width="1.54296875" collapsed="false"/>
    <col min="11228" max="11228" customWidth="true" style="6" width="3.54296875" collapsed="false"/>
    <col min="11229" max="11229" customWidth="true" style="6" width="29.0" collapsed="false"/>
    <col min="11230" max="11230" customWidth="true" style="6" width="1.54296875" collapsed="false"/>
    <col min="11231" max="11231" customWidth="true" style="6" width="29.0" collapsed="false"/>
    <col min="11232" max="11232" customWidth="true" style="6" width="1.54296875" collapsed="false"/>
    <col min="11233" max="11234" customWidth="true" hidden="true" style="6" width="0.0" collapsed="false"/>
    <col min="11235" max="11235" customWidth="true" style="6" width="1.26953125" collapsed="false"/>
    <col min="11236" max="11236" customWidth="true" style="6" width="5.0" collapsed="false"/>
    <col min="11237" max="11237" bestFit="true" customWidth="true" style="6" width="22.7265625" collapsed="false"/>
    <col min="11238" max="11238" bestFit="true" customWidth="true" style="6" width="24.1796875" collapsed="false"/>
    <col min="11239" max="11239" bestFit="true" customWidth="true" style="6" width="22.7265625" collapsed="false"/>
    <col min="11240" max="11240" bestFit="true" customWidth="true" style="6" width="16.453125" collapsed="false"/>
    <col min="11241" max="11241" bestFit="true" customWidth="true" style="6" width="13.26953125" collapsed="false"/>
    <col min="11242" max="11242" customWidth="true" style="6" width="2.453125" collapsed="false"/>
    <col min="11243" max="11468" style="6" width="14.453125" collapsed="false"/>
    <col min="11469" max="11469" customWidth="true" style="6" width="1.54296875" collapsed="false"/>
    <col min="11470" max="11471" customWidth="true" style="6" width="42.54296875" collapsed="false"/>
    <col min="11472" max="11472" customWidth="true" style="6" width="9.7265625" collapsed="false"/>
    <col min="11473" max="11473" customWidth="true" style="6" width="1.54296875" collapsed="false"/>
    <col min="11474" max="11474" customWidth="true" style="6" width="13.54296875" collapsed="false"/>
    <col min="11475" max="11475" customWidth="true" style="6" width="15.0" collapsed="false"/>
    <col min="11476" max="11476" customWidth="true" style="6" width="69.453125" collapsed="false"/>
    <col min="11477" max="11477" customWidth="true" style="6" width="29.0" collapsed="false"/>
    <col min="11478" max="11478" customWidth="true" style="6" width="1.26953125" collapsed="false"/>
    <col min="11479" max="11479" customWidth="true" style="6" width="29.0" collapsed="false"/>
    <col min="11480" max="11480" customWidth="true" style="6" width="1.54296875" collapsed="false"/>
    <col min="11481" max="11481" customWidth="true" hidden="true" style="6" width="0.0" collapsed="false"/>
    <col min="11482" max="11482" customWidth="true" style="6" width="29.0" collapsed="false"/>
    <col min="11483" max="11483" customWidth="true" style="6" width="1.54296875" collapsed="false"/>
    <col min="11484" max="11484" customWidth="true" style="6" width="3.54296875" collapsed="false"/>
    <col min="11485" max="11485" customWidth="true" style="6" width="29.0" collapsed="false"/>
    <col min="11486" max="11486" customWidth="true" style="6" width="1.54296875" collapsed="false"/>
    <col min="11487" max="11487" customWidth="true" style="6" width="29.0" collapsed="false"/>
    <col min="11488" max="11488" customWidth="true" style="6" width="1.54296875" collapsed="false"/>
    <col min="11489" max="11490" customWidth="true" hidden="true" style="6" width="0.0" collapsed="false"/>
    <col min="11491" max="11491" customWidth="true" style="6" width="1.26953125" collapsed="false"/>
    <col min="11492" max="11492" customWidth="true" style="6" width="5.0" collapsed="false"/>
    <col min="11493" max="11493" bestFit="true" customWidth="true" style="6" width="22.7265625" collapsed="false"/>
    <col min="11494" max="11494" bestFit="true" customWidth="true" style="6" width="24.1796875" collapsed="false"/>
    <col min="11495" max="11495" bestFit="true" customWidth="true" style="6" width="22.7265625" collapsed="false"/>
    <col min="11496" max="11496" bestFit="true" customWidth="true" style="6" width="16.453125" collapsed="false"/>
    <col min="11497" max="11497" bestFit="true" customWidth="true" style="6" width="13.26953125" collapsed="false"/>
    <col min="11498" max="11498" customWidth="true" style="6" width="2.453125" collapsed="false"/>
    <col min="11499" max="11724" style="6" width="14.453125" collapsed="false"/>
    <col min="11725" max="11725" customWidth="true" style="6" width="1.54296875" collapsed="false"/>
    <col min="11726" max="11727" customWidth="true" style="6" width="42.54296875" collapsed="false"/>
    <col min="11728" max="11728" customWidth="true" style="6" width="9.7265625" collapsed="false"/>
    <col min="11729" max="11729" customWidth="true" style="6" width="1.54296875" collapsed="false"/>
    <col min="11730" max="11730" customWidth="true" style="6" width="13.54296875" collapsed="false"/>
    <col min="11731" max="11731" customWidth="true" style="6" width="15.0" collapsed="false"/>
    <col min="11732" max="11732" customWidth="true" style="6" width="69.453125" collapsed="false"/>
    <col min="11733" max="11733" customWidth="true" style="6" width="29.0" collapsed="false"/>
    <col min="11734" max="11734" customWidth="true" style="6" width="1.26953125" collapsed="false"/>
    <col min="11735" max="11735" customWidth="true" style="6" width="29.0" collapsed="false"/>
    <col min="11736" max="11736" customWidth="true" style="6" width="1.54296875" collapsed="false"/>
    <col min="11737" max="11737" customWidth="true" hidden="true" style="6" width="0.0" collapsed="false"/>
    <col min="11738" max="11738" customWidth="true" style="6" width="29.0" collapsed="false"/>
    <col min="11739" max="11739" customWidth="true" style="6" width="1.54296875" collapsed="false"/>
    <col min="11740" max="11740" customWidth="true" style="6" width="3.54296875" collapsed="false"/>
    <col min="11741" max="11741" customWidth="true" style="6" width="29.0" collapsed="false"/>
    <col min="11742" max="11742" customWidth="true" style="6" width="1.54296875" collapsed="false"/>
    <col min="11743" max="11743" customWidth="true" style="6" width="29.0" collapsed="false"/>
    <col min="11744" max="11744" customWidth="true" style="6" width="1.54296875" collapsed="false"/>
    <col min="11745" max="11746" customWidth="true" hidden="true" style="6" width="0.0" collapsed="false"/>
    <col min="11747" max="11747" customWidth="true" style="6" width="1.26953125" collapsed="false"/>
    <col min="11748" max="11748" customWidth="true" style="6" width="5.0" collapsed="false"/>
    <col min="11749" max="11749" bestFit="true" customWidth="true" style="6" width="22.7265625" collapsed="false"/>
    <col min="11750" max="11750" bestFit="true" customWidth="true" style="6" width="24.1796875" collapsed="false"/>
    <col min="11751" max="11751" bestFit="true" customWidth="true" style="6" width="22.7265625" collapsed="false"/>
    <col min="11752" max="11752" bestFit="true" customWidth="true" style="6" width="16.453125" collapsed="false"/>
    <col min="11753" max="11753" bestFit="true" customWidth="true" style="6" width="13.26953125" collapsed="false"/>
    <col min="11754" max="11754" customWidth="true" style="6" width="2.453125" collapsed="false"/>
    <col min="11755" max="11980" style="6" width="14.453125" collapsed="false"/>
    <col min="11981" max="11981" customWidth="true" style="6" width="1.54296875" collapsed="false"/>
    <col min="11982" max="11983" customWidth="true" style="6" width="42.54296875" collapsed="false"/>
    <col min="11984" max="11984" customWidth="true" style="6" width="9.7265625" collapsed="false"/>
    <col min="11985" max="11985" customWidth="true" style="6" width="1.54296875" collapsed="false"/>
    <col min="11986" max="11986" customWidth="true" style="6" width="13.54296875" collapsed="false"/>
    <col min="11987" max="11987" customWidth="true" style="6" width="15.0" collapsed="false"/>
    <col min="11988" max="11988" customWidth="true" style="6" width="69.453125" collapsed="false"/>
    <col min="11989" max="11989" customWidth="true" style="6" width="29.0" collapsed="false"/>
    <col min="11990" max="11990" customWidth="true" style="6" width="1.26953125" collapsed="false"/>
    <col min="11991" max="11991" customWidth="true" style="6" width="29.0" collapsed="false"/>
    <col min="11992" max="11992" customWidth="true" style="6" width="1.54296875" collapsed="false"/>
    <col min="11993" max="11993" customWidth="true" hidden="true" style="6" width="0.0" collapsed="false"/>
    <col min="11994" max="11994" customWidth="true" style="6" width="29.0" collapsed="false"/>
    <col min="11995" max="11995" customWidth="true" style="6" width="1.54296875" collapsed="false"/>
    <col min="11996" max="11996" customWidth="true" style="6" width="3.54296875" collapsed="false"/>
    <col min="11997" max="11997" customWidth="true" style="6" width="29.0" collapsed="false"/>
    <col min="11998" max="11998" customWidth="true" style="6" width="1.54296875" collapsed="false"/>
    <col min="11999" max="11999" customWidth="true" style="6" width="29.0" collapsed="false"/>
    <col min="12000" max="12000" customWidth="true" style="6" width="1.54296875" collapsed="false"/>
    <col min="12001" max="12002" customWidth="true" hidden="true" style="6" width="0.0" collapsed="false"/>
    <col min="12003" max="12003" customWidth="true" style="6" width="1.26953125" collapsed="false"/>
    <col min="12004" max="12004" customWidth="true" style="6" width="5.0" collapsed="false"/>
    <col min="12005" max="12005" bestFit="true" customWidth="true" style="6" width="22.7265625" collapsed="false"/>
    <col min="12006" max="12006" bestFit="true" customWidth="true" style="6" width="24.1796875" collapsed="false"/>
    <col min="12007" max="12007" bestFit="true" customWidth="true" style="6" width="22.7265625" collapsed="false"/>
    <col min="12008" max="12008" bestFit="true" customWidth="true" style="6" width="16.453125" collapsed="false"/>
    <col min="12009" max="12009" bestFit="true" customWidth="true" style="6" width="13.26953125" collapsed="false"/>
    <col min="12010" max="12010" customWidth="true" style="6" width="2.453125" collapsed="false"/>
    <col min="12011" max="12236" style="6" width="14.453125" collapsed="false"/>
    <col min="12237" max="12237" customWidth="true" style="6" width="1.54296875" collapsed="false"/>
    <col min="12238" max="12239" customWidth="true" style="6" width="42.54296875" collapsed="false"/>
    <col min="12240" max="12240" customWidth="true" style="6" width="9.7265625" collapsed="false"/>
    <col min="12241" max="12241" customWidth="true" style="6" width="1.54296875" collapsed="false"/>
    <col min="12242" max="12242" customWidth="true" style="6" width="13.54296875" collapsed="false"/>
    <col min="12243" max="12243" customWidth="true" style="6" width="15.0" collapsed="false"/>
    <col min="12244" max="12244" customWidth="true" style="6" width="69.453125" collapsed="false"/>
    <col min="12245" max="12245" customWidth="true" style="6" width="29.0" collapsed="false"/>
    <col min="12246" max="12246" customWidth="true" style="6" width="1.26953125" collapsed="false"/>
    <col min="12247" max="12247" customWidth="true" style="6" width="29.0" collapsed="false"/>
    <col min="12248" max="12248" customWidth="true" style="6" width="1.54296875" collapsed="false"/>
    <col min="12249" max="12249" customWidth="true" hidden="true" style="6" width="0.0" collapsed="false"/>
    <col min="12250" max="12250" customWidth="true" style="6" width="29.0" collapsed="false"/>
    <col min="12251" max="12251" customWidth="true" style="6" width="1.54296875" collapsed="false"/>
    <col min="12252" max="12252" customWidth="true" style="6" width="3.54296875" collapsed="false"/>
    <col min="12253" max="12253" customWidth="true" style="6" width="29.0" collapsed="false"/>
    <col min="12254" max="12254" customWidth="true" style="6" width="1.54296875" collapsed="false"/>
    <col min="12255" max="12255" customWidth="true" style="6" width="29.0" collapsed="false"/>
    <col min="12256" max="12256" customWidth="true" style="6" width="1.54296875" collapsed="false"/>
    <col min="12257" max="12258" customWidth="true" hidden="true" style="6" width="0.0" collapsed="false"/>
    <col min="12259" max="12259" customWidth="true" style="6" width="1.26953125" collapsed="false"/>
    <col min="12260" max="12260" customWidth="true" style="6" width="5.0" collapsed="false"/>
    <col min="12261" max="12261" bestFit="true" customWidth="true" style="6" width="22.7265625" collapsed="false"/>
    <col min="12262" max="12262" bestFit="true" customWidth="true" style="6" width="24.1796875" collapsed="false"/>
    <col min="12263" max="12263" bestFit="true" customWidth="true" style="6" width="22.7265625" collapsed="false"/>
    <col min="12264" max="12264" bestFit="true" customWidth="true" style="6" width="16.453125" collapsed="false"/>
    <col min="12265" max="12265" bestFit="true" customWidth="true" style="6" width="13.26953125" collapsed="false"/>
    <col min="12266" max="12266" customWidth="true" style="6" width="2.453125" collapsed="false"/>
    <col min="12267" max="12492" style="6" width="14.453125" collapsed="false"/>
    <col min="12493" max="12493" customWidth="true" style="6" width="1.54296875" collapsed="false"/>
    <col min="12494" max="12495" customWidth="true" style="6" width="42.54296875" collapsed="false"/>
    <col min="12496" max="12496" customWidth="true" style="6" width="9.7265625" collapsed="false"/>
    <col min="12497" max="12497" customWidth="true" style="6" width="1.54296875" collapsed="false"/>
    <col min="12498" max="12498" customWidth="true" style="6" width="13.54296875" collapsed="false"/>
    <col min="12499" max="12499" customWidth="true" style="6" width="15.0" collapsed="false"/>
    <col min="12500" max="12500" customWidth="true" style="6" width="69.453125" collapsed="false"/>
    <col min="12501" max="12501" customWidth="true" style="6" width="29.0" collapsed="false"/>
    <col min="12502" max="12502" customWidth="true" style="6" width="1.26953125" collapsed="false"/>
    <col min="12503" max="12503" customWidth="true" style="6" width="29.0" collapsed="false"/>
    <col min="12504" max="12504" customWidth="true" style="6" width="1.54296875" collapsed="false"/>
    <col min="12505" max="12505" customWidth="true" hidden="true" style="6" width="0.0" collapsed="false"/>
    <col min="12506" max="12506" customWidth="true" style="6" width="29.0" collapsed="false"/>
    <col min="12507" max="12507" customWidth="true" style="6" width="1.54296875" collapsed="false"/>
    <col min="12508" max="12508" customWidth="true" style="6" width="3.54296875" collapsed="false"/>
    <col min="12509" max="12509" customWidth="true" style="6" width="29.0" collapsed="false"/>
    <col min="12510" max="12510" customWidth="true" style="6" width="1.54296875" collapsed="false"/>
    <col min="12511" max="12511" customWidth="true" style="6" width="29.0" collapsed="false"/>
    <col min="12512" max="12512" customWidth="true" style="6" width="1.54296875" collapsed="false"/>
    <col min="12513" max="12514" customWidth="true" hidden="true" style="6" width="0.0" collapsed="false"/>
    <col min="12515" max="12515" customWidth="true" style="6" width="1.26953125" collapsed="false"/>
    <col min="12516" max="12516" customWidth="true" style="6" width="5.0" collapsed="false"/>
    <col min="12517" max="12517" bestFit="true" customWidth="true" style="6" width="22.7265625" collapsed="false"/>
    <col min="12518" max="12518" bestFit="true" customWidth="true" style="6" width="24.1796875" collapsed="false"/>
    <col min="12519" max="12519" bestFit="true" customWidth="true" style="6" width="22.7265625" collapsed="false"/>
    <col min="12520" max="12520" bestFit="true" customWidth="true" style="6" width="16.453125" collapsed="false"/>
    <col min="12521" max="12521" bestFit="true" customWidth="true" style="6" width="13.26953125" collapsed="false"/>
    <col min="12522" max="12522" customWidth="true" style="6" width="2.453125" collapsed="false"/>
    <col min="12523" max="12748" style="6" width="14.453125" collapsed="false"/>
    <col min="12749" max="12749" customWidth="true" style="6" width="1.54296875" collapsed="false"/>
    <col min="12750" max="12751" customWidth="true" style="6" width="42.54296875" collapsed="false"/>
    <col min="12752" max="12752" customWidth="true" style="6" width="9.7265625" collapsed="false"/>
    <col min="12753" max="12753" customWidth="true" style="6" width="1.54296875" collapsed="false"/>
    <col min="12754" max="12754" customWidth="true" style="6" width="13.54296875" collapsed="false"/>
    <col min="12755" max="12755" customWidth="true" style="6" width="15.0" collapsed="false"/>
    <col min="12756" max="12756" customWidth="true" style="6" width="69.453125" collapsed="false"/>
    <col min="12757" max="12757" customWidth="true" style="6" width="29.0" collapsed="false"/>
    <col min="12758" max="12758" customWidth="true" style="6" width="1.26953125" collapsed="false"/>
    <col min="12759" max="12759" customWidth="true" style="6" width="29.0" collapsed="false"/>
    <col min="12760" max="12760" customWidth="true" style="6" width="1.54296875" collapsed="false"/>
    <col min="12761" max="12761" customWidth="true" hidden="true" style="6" width="0.0" collapsed="false"/>
    <col min="12762" max="12762" customWidth="true" style="6" width="29.0" collapsed="false"/>
    <col min="12763" max="12763" customWidth="true" style="6" width="1.54296875" collapsed="false"/>
    <col min="12764" max="12764" customWidth="true" style="6" width="3.54296875" collapsed="false"/>
    <col min="12765" max="12765" customWidth="true" style="6" width="29.0" collapsed="false"/>
    <col min="12766" max="12766" customWidth="true" style="6" width="1.54296875" collapsed="false"/>
    <col min="12767" max="12767" customWidth="true" style="6" width="29.0" collapsed="false"/>
    <col min="12768" max="12768" customWidth="true" style="6" width="1.54296875" collapsed="false"/>
    <col min="12769" max="12770" customWidth="true" hidden="true" style="6" width="0.0" collapsed="false"/>
    <col min="12771" max="12771" customWidth="true" style="6" width="1.26953125" collapsed="false"/>
    <col min="12772" max="12772" customWidth="true" style="6" width="5.0" collapsed="false"/>
    <col min="12773" max="12773" bestFit="true" customWidth="true" style="6" width="22.7265625" collapsed="false"/>
    <col min="12774" max="12774" bestFit="true" customWidth="true" style="6" width="24.1796875" collapsed="false"/>
    <col min="12775" max="12775" bestFit="true" customWidth="true" style="6" width="22.7265625" collapsed="false"/>
    <col min="12776" max="12776" bestFit="true" customWidth="true" style="6" width="16.453125" collapsed="false"/>
    <col min="12777" max="12777" bestFit="true" customWidth="true" style="6" width="13.26953125" collapsed="false"/>
    <col min="12778" max="12778" customWidth="true" style="6" width="2.453125" collapsed="false"/>
    <col min="12779" max="13004" style="6" width="14.453125" collapsed="false"/>
    <col min="13005" max="13005" customWidth="true" style="6" width="1.54296875" collapsed="false"/>
    <col min="13006" max="13007" customWidth="true" style="6" width="42.54296875" collapsed="false"/>
    <col min="13008" max="13008" customWidth="true" style="6" width="9.7265625" collapsed="false"/>
    <col min="13009" max="13009" customWidth="true" style="6" width="1.54296875" collapsed="false"/>
    <col min="13010" max="13010" customWidth="true" style="6" width="13.54296875" collapsed="false"/>
    <col min="13011" max="13011" customWidth="true" style="6" width="15.0" collapsed="false"/>
    <col min="13012" max="13012" customWidth="true" style="6" width="69.453125" collapsed="false"/>
    <col min="13013" max="13013" customWidth="true" style="6" width="29.0" collapsed="false"/>
    <col min="13014" max="13014" customWidth="true" style="6" width="1.26953125" collapsed="false"/>
    <col min="13015" max="13015" customWidth="true" style="6" width="29.0" collapsed="false"/>
    <col min="13016" max="13016" customWidth="true" style="6" width="1.54296875" collapsed="false"/>
    <col min="13017" max="13017" customWidth="true" hidden="true" style="6" width="0.0" collapsed="false"/>
    <col min="13018" max="13018" customWidth="true" style="6" width="29.0" collapsed="false"/>
    <col min="13019" max="13019" customWidth="true" style="6" width="1.54296875" collapsed="false"/>
    <col min="13020" max="13020" customWidth="true" style="6" width="3.54296875" collapsed="false"/>
    <col min="13021" max="13021" customWidth="true" style="6" width="29.0" collapsed="false"/>
    <col min="13022" max="13022" customWidth="true" style="6" width="1.54296875" collapsed="false"/>
    <col min="13023" max="13023" customWidth="true" style="6" width="29.0" collapsed="false"/>
    <col min="13024" max="13024" customWidth="true" style="6" width="1.54296875" collapsed="false"/>
    <col min="13025" max="13026" customWidth="true" hidden="true" style="6" width="0.0" collapsed="false"/>
    <col min="13027" max="13027" customWidth="true" style="6" width="1.26953125" collapsed="false"/>
    <col min="13028" max="13028" customWidth="true" style="6" width="5.0" collapsed="false"/>
    <col min="13029" max="13029" bestFit="true" customWidth="true" style="6" width="22.7265625" collapsed="false"/>
    <col min="13030" max="13030" bestFit="true" customWidth="true" style="6" width="24.1796875" collapsed="false"/>
    <col min="13031" max="13031" bestFit="true" customWidth="true" style="6" width="22.7265625" collapsed="false"/>
    <col min="13032" max="13032" bestFit="true" customWidth="true" style="6" width="16.453125" collapsed="false"/>
    <col min="13033" max="13033" bestFit="true" customWidth="true" style="6" width="13.26953125" collapsed="false"/>
    <col min="13034" max="13034" customWidth="true" style="6" width="2.453125" collapsed="false"/>
    <col min="13035" max="13260" style="6" width="14.453125" collapsed="false"/>
    <col min="13261" max="13261" customWidth="true" style="6" width="1.54296875" collapsed="false"/>
    <col min="13262" max="13263" customWidth="true" style="6" width="42.54296875" collapsed="false"/>
    <col min="13264" max="13264" customWidth="true" style="6" width="9.7265625" collapsed="false"/>
    <col min="13265" max="13265" customWidth="true" style="6" width="1.54296875" collapsed="false"/>
    <col min="13266" max="13266" customWidth="true" style="6" width="13.54296875" collapsed="false"/>
    <col min="13267" max="13267" customWidth="true" style="6" width="15.0" collapsed="false"/>
    <col min="13268" max="13268" customWidth="true" style="6" width="69.453125" collapsed="false"/>
    <col min="13269" max="13269" customWidth="true" style="6" width="29.0" collapsed="false"/>
    <col min="13270" max="13270" customWidth="true" style="6" width="1.26953125" collapsed="false"/>
    <col min="13271" max="13271" customWidth="true" style="6" width="29.0" collapsed="false"/>
    <col min="13272" max="13272" customWidth="true" style="6" width="1.54296875" collapsed="false"/>
    <col min="13273" max="13273" customWidth="true" hidden="true" style="6" width="0.0" collapsed="false"/>
    <col min="13274" max="13274" customWidth="true" style="6" width="29.0" collapsed="false"/>
    <col min="13275" max="13275" customWidth="true" style="6" width="1.54296875" collapsed="false"/>
    <col min="13276" max="13276" customWidth="true" style="6" width="3.54296875" collapsed="false"/>
    <col min="13277" max="13277" customWidth="true" style="6" width="29.0" collapsed="false"/>
    <col min="13278" max="13278" customWidth="true" style="6" width="1.54296875" collapsed="false"/>
    <col min="13279" max="13279" customWidth="true" style="6" width="29.0" collapsed="false"/>
    <col min="13280" max="13280" customWidth="true" style="6" width="1.54296875" collapsed="false"/>
    <col min="13281" max="13282" customWidth="true" hidden="true" style="6" width="0.0" collapsed="false"/>
    <col min="13283" max="13283" customWidth="true" style="6" width="1.26953125" collapsed="false"/>
    <col min="13284" max="13284" customWidth="true" style="6" width="5.0" collapsed="false"/>
    <col min="13285" max="13285" bestFit="true" customWidth="true" style="6" width="22.7265625" collapsed="false"/>
    <col min="13286" max="13286" bestFit="true" customWidth="true" style="6" width="24.1796875" collapsed="false"/>
    <col min="13287" max="13287" bestFit="true" customWidth="true" style="6" width="22.7265625" collapsed="false"/>
    <col min="13288" max="13288" bestFit="true" customWidth="true" style="6" width="16.453125" collapsed="false"/>
    <col min="13289" max="13289" bestFit="true" customWidth="true" style="6" width="13.26953125" collapsed="false"/>
    <col min="13290" max="13290" customWidth="true" style="6" width="2.453125" collapsed="false"/>
    <col min="13291" max="13516" style="6" width="14.453125" collapsed="false"/>
    <col min="13517" max="13517" customWidth="true" style="6" width="1.54296875" collapsed="false"/>
    <col min="13518" max="13519" customWidth="true" style="6" width="42.54296875" collapsed="false"/>
    <col min="13520" max="13520" customWidth="true" style="6" width="9.7265625" collapsed="false"/>
    <col min="13521" max="13521" customWidth="true" style="6" width="1.54296875" collapsed="false"/>
    <col min="13522" max="13522" customWidth="true" style="6" width="13.54296875" collapsed="false"/>
    <col min="13523" max="13523" customWidth="true" style="6" width="15.0" collapsed="false"/>
    <col min="13524" max="13524" customWidth="true" style="6" width="69.453125" collapsed="false"/>
    <col min="13525" max="13525" customWidth="true" style="6" width="29.0" collapsed="false"/>
    <col min="13526" max="13526" customWidth="true" style="6" width="1.26953125" collapsed="false"/>
    <col min="13527" max="13527" customWidth="true" style="6" width="29.0" collapsed="false"/>
    <col min="13528" max="13528" customWidth="true" style="6" width="1.54296875" collapsed="false"/>
    <col min="13529" max="13529" customWidth="true" hidden="true" style="6" width="0.0" collapsed="false"/>
    <col min="13530" max="13530" customWidth="true" style="6" width="29.0" collapsed="false"/>
    <col min="13531" max="13531" customWidth="true" style="6" width="1.54296875" collapsed="false"/>
    <col min="13532" max="13532" customWidth="true" style="6" width="3.54296875" collapsed="false"/>
    <col min="13533" max="13533" customWidth="true" style="6" width="29.0" collapsed="false"/>
    <col min="13534" max="13534" customWidth="true" style="6" width="1.54296875" collapsed="false"/>
    <col min="13535" max="13535" customWidth="true" style="6" width="29.0" collapsed="false"/>
    <col min="13536" max="13536" customWidth="true" style="6" width="1.54296875" collapsed="false"/>
    <col min="13537" max="13538" customWidth="true" hidden="true" style="6" width="0.0" collapsed="false"/>
    <col min="13539" max="13539" customWidth="true" style="6" width="1.26953125" collapsed="false"/>
    <col min="13540" max="13540" customWidth="true" style="6" width="5.0" collapsed="false"/>
    <col min="13541" max="13541" bestFit="true" customWidth="true" style="6" width="22.7265625" collapsed="false"/>
    <col min="13542" max="13542" bestFit="true" customWidth="true" style="6" width="24.1796875" collapsed="false"/>
    <col min="13543" max="13543" bestFit="true" customWidth="true" style="6" width="22.7265625" collapsed="false"/>
    <col min="13544" max="13544" bestFit="true" customWidth="true" style="6" width="16.453125" collapsed="false"/>
    <col min="13545" max="13545" bestFit="true" customWidth="true" style="6" width="13.26953125" collapsed="false"/>
    <col min="13546" max="13546" customWidth="true" style="6" width="2.453125" collapsed="false"/>
    <col min="13547" max="13772" style="6" width="14.453125" collapsed="false"/>
    <col min="13773" max="13773" customWidth="true" style="6" width="1.54296875" collapsed="false"/>
    <col min="13774" max="13775" customWidth="true" style="6" width="42.54296875" collapsed="false"/>
    <col min="13776" max="13776" customWidth="true" style="6" width="9.7265625" collapsed="false"/>
    <col min="13777" max="13777" customWidth="true" style="6" width="1.54296875" collapsed="false"/>
    <col min="13778" max="13778" customWidth="true" style="6" width="13.54296875" collapsed="false"/>
    <col min="13779" max="13779" customWidth="true" style="6" width="15.0" collapsed="false"/>
    <col min="13780" max="13780" customWidth="true" style="6" width="69.453125" collapsed="false"/>
    <col min="13781" max="13781" customWidth="true" style="6" width="29.0" collapsed="false"/>
    <col min="13782" max="13782" customWidth="true" style="6" width="1.26953125" collapsed="false"/>
    <col min="13783" max="13783" customWidth="true" style="6" width="29.0" collapsed="false"/>
    <col min="13784" max="13784" customWidth="true" style="6" width="1.54296875" collapsed="false"/>
    <col min="13785" max="13785" customWidth="true" hidden="true" style="6" width="0.0" collapsed="false"/>
    <col min="13786" max="13786" customWidth="true" style="6" width="29.0" collapsed="false"/>
    <col min="13787" max="13787" customWidth="true" style="6" width="1.54296875" collapsed="false"/>
    <col min="13788" max="13788" customWidth="true" style="6" width="3.54296875" collapsed="false"/>
    <col min="13789" max="13789" customWidth="true" style="6" width="29.0" collapsed="false"/>
    <col min="13790" max="13790" customWidth="true" style="6" width="1.54296875" collapsed="false"/>
    <col min="13791" max="13791" customWidth="true" style="6" width="29.0" collapsed="false"/>
    <col min="13792" max="13792" customWidth="true" style="6" width="1.54296875" collapsed="false"/>
    <col min="13793" max="13794" customWidth="true" hidden="true" style="6" width="0.0" collapsed="false"/>
    <col min="13795" max="13795" customWidth="true" style="6" width="1.26953125" collapsed="false"/>
    <col min="13796" max="13796" customWidth="true" style="6" width="5.0" collapsed="false"/>
    <col min="13797" max="13797" bestFit="true" customWidth="true" style="6" width="22.7265625" collapsed="false"/>
    <col min="13798" max="13798" bestFit="true" customWidth="true" style="6" width="24.1796875" collapsed="false"/>
    <col min="13799" max="13799" bestFit="true" customWidth="true" style="6" width="22.7265625" collapsed="false"/>
    <col min="13800" max="13800" bestFit="true" customWidth="true" style="6" width="16.453125" collapsed="false"/>
    <col min="13801" max="13801" bestFit="true" customWidth="true" style="6" width="13.26953125" collapsed="false"/>
    <col min="13802" max="13802" customWidth="true" style="6" width="2.453125" collapsed="false"/>
    <col min="13803" max="14028" style="6" width="14.453125" collapsed="false"/>
    <col min="14029" max="14029" customWidth="true" style="6" width="1.54296875" collapsed="false"/>
    <col min="14030" max="14031" customWidth="true" style="6" width="42.54296875" collapsed="false"/>
    <col min="14032" max="14032" customWidth="true" style="6" width="9.7265625" collapsed="false"/>
    <col min="14033" max="14033" customWidth="true" style="6" width="1.54296875" collapsed="false"/>
    <col min="14034" max="14034" customWidth="true" style="6" width="13.54296875" collapsed="false"/>
    <col min="14035" max="14035" customWidth="true" style="6" width="15.0" collapsed="false"/>
    <col min="14036" max="14036" customWidth="true" style="6" width="69.453125" collapsed="false"/>
    <col min="14037" max="14037" customWidth="true" style="6" width="29.0" collapsed="false"/>
    <col min="14038" max="14038" customWidth="true" style="6" width="1.26953125" collapsed="false"/>
    <col min="14039" max="14039" customWidth="true" style="6" width="29.0" collapsed="false"/>
    <col min="14040" max="14040" customWidth="true" style="6" width="1.54296875" collapsed="false"/>
    <col min="14041" max="14041" customWidth="true" hidden="true" style="6" width="0.0" collapsed="false"/>
    <col min="14042" max="14042" customWidth="true" style="6" width="29.0" collapsed="false"/>
    <col min="14043" max="14043" customWidth="true" style="6" width="1.54296875" collapsed="false"/>
    <col min="14044" max="14044" customWidth="true" style="6" width="3.54296875" collapsed="false"/>
    <col min="14045" max="14045" customWidth="true" style="6" width="29.0" collapsed="false"/>
    <col min="14046" max="14046" customWidth="true" style="6" width="1.54296875" collapsed="false"/>
    <col min="14047" max="14047" customWidth="true" style="6" width="29.0" collapsed="false"/>
    <col min="14048" max="14048" customWidth="true" style="6" width="1.54296875" collapsed="false"/>
    <col min="14049" max="14050" customWidth="true" hidden="true" style="6" width="0.0" collapsed="false"/>
    <col min="14051" max="14051" customWidth="true" style="6" width="1.26953125" collapsed="false"/>
    <col min="14052" max="14052" customWidth="true" style="6" width="5.0" collapsed="false"/>
    <col min="14053" max="14053" bestFit="true" customWidth="true" style="6" width="22.7265625" collapsed="false"/>
    <col min="14054" max="14054" bestFit="true" customWidth="true" style="6" width="24.1796875" collapsed="false"/>
    <col min="14055" max="14055" bestFit="true" customWidth="true" style="6" width="22.7265625" collapsed="false"/>
    <col min="14056" max="14056" bestFit="true" customWidth="true" style="6" width="16.453125" collapsed="false"/>
    <col min="14057" max="14057" bestFit="true" customWidth="true" style="6" width="13.26953125" collapsed="false"/>
    <col min="14058" max="14058" customWidth="true" style="6" width="2.453125" collapsed="false"/>
    <col min="14059" max="14284" style="6" width="14.453125" collapsed="false"/>
    <col min="14285" max="14285" customWidth="true" style="6" width="1.54296875" collapsed="false"/>
    <col min="14286" max="14287" customWidth="true" style="6" width="42.54296875" collapsed="false"/>
    <col min="14288" max="14288" customWidth="true" style="6" width="9.7265625" collapsed="false"/>
    <col min="14289" max="14289" customWidth="true" style="6" width="1.54296875" collapsed="false"/>
    <col min="14290" max="14290" customWidth="true" style="6" width="13.54296875" collapsed="false"/>
    <col min="14291" max="14291" customWidth="true" style="6" width="15.0" collapsed="false"/>
    <col min="14292" max="14292" customWidth="true" style="6" width="69.453125" collapsed="false"/>
    <col min="14293" max="14293" customWidth="true" style="6" width="29.0" collapsed="false"/>
    <col min="14294" max="14294" customWidth="true" style="6" width="1.26953125" collapsed="false"/>
    <col min="14295" max="14295" customWidth="true" style="6" width="29.0" collapsed="false"/>
    <col min="14296" max="14296" customWidth="true" style="6" width="1.54296875" collapsed="false"/>
    <col min="14297" max="14297" customWidth="true" hidden="true" style="6" width="0.0" collapsed="false"/>
    <col min="14298" max="14298" customWidth="true" style="6" width="29.0" collapsed="false"/>
    <col min="14299" max="14299" customWidth="true" style="6" width="1.54296875" collapsed="false"/>
    <col min="14300" max="14300" customWidth="true" style="6" width="3.54296875" collapsed="false"/>
    <col min="14301" max="14301" customWidth="true" style="6" width="29.0" collapsed="false"/>
    <col min="14302" max="14302" customWidth="true" style="6" width="1.54296875" collapsed="false"/>
    <col min="14303" max="14303" customWidth="true" style="6" width="29.0" collapsed="false"/>
    <col min="14304" max="14304" customWidth="true" style="6" width="1.54296875" collapsed="false"/>
    <col min="14305" max="14306" customWidth="true" hidden="true" style="6" width="0.0" collapsed="false"/>
    <col min="14307" max="14307" customWidth="true" style="6" width="1.26953125" collapsed="false"/>
    <col min="14308" max="14308" customWidth="true" style="6" width="5.0" collapsed="false"/>
    <col min="14309" max="14309" bestFit="true" customWidth="true" style="6" width="22.7265625" collapsed="false"/>
    <col min="14310" max="14310" bestFit="true" customWidth="true" style="6" width="24.1796875" collapsed="false"/>
    <col min="14311" max="14311" bestFit="true" customWidth="true" style="6" width="22.7265625" collapsed="false"/>
    <col min="14312" max="14312" bestFit="true" customWidth="true" style="6" width="16.453125" collapsed="false"/>
    <col min="14313" max="14313" bestFit="true" customWidth="true" style="6" width="13.26953125" collapsed="false"/>
    <col min="14314" max="14314" customWidth="true" style="6" width="2.453125" collapsed="false"/>
    <col min="14315" max="14540" style="6" width="14.453125" collapsed="false"/>
    <col min="14541" max="14541" customWidth="true" style="6" width="1.54296875" collapsed="false"/>
    <col min="14542" max="14543" customWidth="true" style="6" width="42.54296875" collapsed="false"/>
    <col min="14544" max="14544" customWidth="true" style="6" width="9.7265625" collapsed="false"/>
    <col min="14545" max="14545" customWidth="true" style="6" width="1.54296875" collapsed="false"/>
    <col min="14546" max="14546" customWidth="true" style="6" width="13.54296875" collapsed="false"/>
    <col min="14547" max="14547" customWidth="true" style="6" width="15.0" collapsed="false"/>
    <col min="14548" max="14548" customWidth="true" style="6" width="69.453125" collapsed="false"/>
    <col min="14549" max="14549" customWidth="true" style="6" width="29.0" collapsed="false"/>
    <col min="14550" max="14550" customWidth="true" style="6" width="1.26953125" collapsed="false"/>
    <col min="14551" max="14551" customWidth="true" style="6" width="29.0" collapsed="false"/>
    <col min="14552" max="14552" customWidth="true" style="6" width="1.54296875" collapsed="false"/>
    <col min="14553" max="14553" customWidth="true" hidden="true" style="6" width="0.0" collapsed="false"/>
    <col min="14554" max="14554" customWidth="true" style="6" width="29.0" collapsed="false"/>
    <col min="14555" max="14555" customWidth="true" style="6" width="1.54296875" collapsed="false"/>
    <col min="14556" max="14556" customWidth="true" style="6" width="3.54296875" collapsed="false"/>
    <col min="14557" max="14557" customWidth="true" style="6" width="29.0" collapsed="false"/>
    <col min="14558" max="14558" customWidth="true" style="6" width="1.54296875" collapsed="false"/>
    <col min="14559" max="14559" customWidth="true" style="6" width="29.0" collapsed="false"/>
    <col min="14560" max="14560" customWidth="true" style="6" width="1.54296875" collapsed="false"/>
    <col min="14561" max="14562" customWidth="true" hidden="true" style="6" width="0.0" collapsed="false"/>
    <col min="14563" max="14563" customWidth="true" style="6" width="1.26953125" collapsed="false"/>
    <col min="14564" max="14564" customWidth="true" style="6" width="5.0" collapsed="false"/>
    <col min="14565" max="14565" bestFit="true" customWidth="true" style="6" width="22.7265625" collapsed="false"/>
    <col min="14566" max="14566" bestFit="true" customWidth="true" style="6" width="24.1796875" collapsed="false"/>
    <col min="14567" max="14567" bestFit="true" customWidth="true" style="6" width="22.7265625" collapsed="false"/>
    <col min="14568" max="14568" bestFit="true" customWidth="true" style="6" width="16.453125" collapsed="false"/>
    <col min="14569" max="14569" bestFit="true" customWidth="true" style="6" width="13.26953125" collapsed="false"/>
    <col min="14570" max="14570" customWidth="true" style="6" width="2.453125" collapsed="false"/>
    <col min="14571" max="14796" style="6" width="14.453125" collapsed="false"/>
    <col min="14797" max="14797" customWidth="true" style="6" width="1.54296875" collapsed="false"/>
    <col min="14798" max="14799" customWidth="true" style="6" width="42.54296875" collapsed="false"/>
    <col min="14800" max="14800" customWidth="true" style="6" width="9.7265625" collapsed="false"/>
    <col min="14801" max="14801" customWidth="true" style="6" width="1.54296875" collapsed="false"/>
    <col min="14802" max="14802" customWidth="true" style="6" width="13.54296875" collapsed="false"/>
    <col min="14803" max="14803" customWidth="true" style="6" width="15.0" collapsed="false"/>
    <col min="14804" max="14804" customWidth="true" style="6" width="69.453125" collapsed="false"/>
    <col min="14805" max="14805" customWidth="true" style="6" width="29.0" collapsed="false"/>
    <col min="14806" max="14806" customWidth="true" style="6" width="1.26953125" collapsed="false"/>
    <col min="14807" max="14807" customWidth="true" style="6" width="29.0" collapsed="false"/>
    <col min="14808" max="14808" customWidth="true" style="6" width="1.54296875" collapsed="false"/>
    <col min="14809" max="14809" customWidth="true" hidden="true" style="6" width="0.0" collapsed="false"/>
    <col min="14810" max="14810" customWidth="true" style="6" width="29.0" collapsed="false"/>
    <col min="14811" max="14811" customWidth="true" style="6" width="1.54296875" collapsed="false"/>
    <col min="14812" max="14812" customWidth="true" style="6" width="3.54296875" collapsed="false"/>
    <col min="14813" max="14813" customWidth="true" style="6" width="29.0" collapsed="false"/>
    <col min="14814" max="14814" customWidth="true" style="6" width="1.54296875" collapsed="false"/>
    <col min="14815" max="14815" customWidth="true" style="6" width="29.0" collapsed="false"/>
    <col min="14816" max="14816" customWidth="true" style="6" width="1.54296875" collapsed="false"/>
    <col min="14817" max="14818" customWidth="true" hidden="true" style="6" width="0.0" collapsed="false"/>
    <col min="14819" max="14819" customWidth="true" style="6" width="1.26953125" collapsed="false"/>
    <col min="14820" max="14820" customWidth="true" style="6" width="5.0" collapsed="false"/>
    <col min="14821" max="14821" bestFit="true" customWidth="true" style="6" width="22.7265625" collapsed="false"/>
    <col min="14822" max="14822" bestFit="true" customWidth="true" style="6" width="24.1796875" collapsed="false"/>
    <col min="14823" max="14823" bestFit="true" customWidth="true" style="6" width="22.7265625" collapsed="false"/>
    <col min="14824" max="14824" bestFit="true" customWidth="true" style="6" width="16.453125" collapsed="false"/>
    <col min="14825" max="14825" bestFit="true" customWidth="true" style="6" width="13.26953125" collapsed="false"/>
    <col min="14826" max="14826" customWidth="true" style="6" width="2.453125" collapsed="false"/>
    <col min="14827" max="15052" style="6" width="14.453125" collapsed="false"/>
    <col min="15053" max="15053" customWidth="true" style="6" width="1.54296875" collapsed="false"/>
    <col min="15054" max="15055" customWidth="true" style="6" width="42.54296875" collapsed="false"/>
    <col min="15056" max="15056" customWidth="true" style="6" width="9.7265625" collapsed="false"/>
    <col min="15057" max="15057" customWidth="true" style="6" width="1.54296875" collapsed="false"/>
    <col min="15058" max="15058" customWidth="true" style="6" width="13.54296875" collapsed="false"/>
    <col min="15059" max="15059" customWidth="true" style="6" width="15.0" collapsed="false"/>
    <col min="15060" max="15060" customWidth="true" style="6" width="69.453125" collapsed="false"/>
    <col min="15061" max="15061" customWidth="true" style="6" width="29.0" collapsed="false"/>
    <col min="15062" max="15062" customWidth="true" style="6" width="1.26953125" collapsed="false"/>
    <col min="15063" max="15063" customWidth="true" style="6" width="29.0" collapsed="false"/>
    <col min="15064" max="15064" customWidth="true" style="6" width="1.54296875" collapsed="false"/>
    <col min="15065" max="15065" customWidth="true" hidden="true" style="6" width="0.0" collapsed="false"/>
    <col min="15066" max="15066" customWidth="true" style="6" width="29.0" collapsed="false"/>
    <col min="15067" max="15067" customWidth="true" style="6" width="1.54296875" collapsed="false"/>
    <col min="15068" max="15068" customWidth="true" style="6" width="3.54296875" collapsed="false"/>
    <col min="15069" max="15069" customWidth="true" style="6" width="29.0" collapsed="false"/>
    <col min="15070" max="15070" customWidth="true" style="6" width="1.54296875" collapsed="false"/>
    <col min="15071" max="15071" customWidth="true" style="6" width="29.0" collapsed="false"/>
    <col min="15072" max="15072" customWidth="true" style="6" width="1.54296875" collapsed="false"/>
    <col min="15073" max="15074" customWidth="true" hidden="true" style="6" width="0.0" collapsed="false"/>
    <col min="15075" max="15075" customWidth="true" style="6" width="1.26953125" collapsed="false"/>
    <col min="15076" max="15076" customWidth="true" style="6" width="5.0" collapsed="false"/>
    <col min="15077" max="15077" bestFit="true" customWidth="true" style="6" width="22.7265625" collapsed="false"/>
    <col min="15078" max="15078" bestFit="true" customWidth="true" style="6" width="24.1796875" collapsed="false"/>
    <col min="15079" max="15079" bestFit="true" customWidth="true" style="6" width="22.7265625" collapsed="false"/>
    <col min="15080" max="15080" bestFit="true" customWidth="true" style="6" width="16.453125" collapsed="false"/>
    <col min="15081" max="15081" bestFit="true" customWidth="true" style="6" width="13.26953125" collapsed="false"/>
    <col min="15082" max="15082" customWidth="true" style="6" width="2.453125" collapsed="false"/>
    <col min="15083" max="15308" style="6" width="14.453125" collapsed="false"/>
    <col min="15309" max="15309" customWidth="true" style="6" width="1.54296875" collapsed="false"/>
    <col min="15310" max="15311" customWidth="true" style="6" width="42.54296875" collapsed="false"/>
    <col min="15312" max="15312" customWidth="true" style="6" width="9.7265625" collapsed="false"/>
    <col min="15313" max="15313" customWidth="true" style="6" width="1.54296875" collapsed="false"/>
    <col min="15314" max="15314" customWidth="true" style="6" width="13.54296875" collapsed="false"/>
    <col min="15315" max="15315" customWidth="true" style="6" width="15.0" collapsed="false"/>
    <col min="15316" max="15316" customWidth="true" style="6" width="69.453125" collapsed="false"/>
    <col min="15317" max="15317" customWidth="true" style="6" width="29.0" collapsed="false"/>
    <col min="15318" max="15318" customWidth="true" style="6" width="1.26953125" collapsed="false"/>
    <col min="15319" max="15319" customWidth="true" style="6" width="29.0" collapsed="false"/>
    <col min="15320" max="15320" customWidth="true" style="6" width="1.54296875" collapsed="false"/>
    <col min="15321" max="15321" customWidth="true" hidden="true" style="6" width="0.0" collapsed="false"/>
    <col min="15322" max="15322" customWidth="true" style="6" width="29.0" collapsed="false"/>
    <col min="15323" max="15323" customWidth="true" style="6" width="1.54296875" collapsed="false"/>
    <col min="15324" max="15324" customWidth="true" style="6" width="3.54296875" collapsed="false"/>
    <col min="15325" max="15325" customWidth="true" style="6" width="29.0" collapsed="false"/>
    <col min="15326" max="15326" customWidth="true" style="6" width="1.54296875" collapsed="false"/>
    <col min="15327" max="15327" customWidth="true" style="6" width="29.0" collapsed="false"/>
    <col min="15328" max="15328" customWidth="true" style="6" width="1.54296875" collapsed="false"/>
    <col min="15329" max="15330" customWidth="true" hidden="true" style="6" width="0.0" collapsed="false"/>
    <col min="15331" max="15331" customWidth="true" style="6" width="1.26953125" collapsed="false"/>
    <col min="15332" max="15332" customWidth="true" style="6" width="5.0" collapsed="false"/>
    <col min="15333" max="15333" bestFit="true" customWidth="true" style="6" width="22.7265625" collapsed="false"/>
    <col min="15334" max="15334" bestFit="true" customWidth="true" style="6" width="24.1796875" collapsed="false"/>
    <col min="15335" max="15335" bestFit="true" customWidth="true" style="6" width="22.7265625" collapsed="false"/>
    <col min="15336" max="15336" bestFit="true" customWidth="true" style="6" width="16.453125" collapsed="false"/>
    <col min="15337" max="15337" bestFit="true" customWidth="true" style="6" width="13.26953125" collapsed="false"/>
    <col min="15338" max="15338" customWidth="true" style="6" width="2.453125" collapsed="false"/>
    <col min="15339" max="15564" style="6" width="14.453125" collapsed="false"/>
    <col min="15565" max="15565" customWidth="true" style="6" width="1.54296875" collapsed="false"/>
    <col min="15566" max="15567" customWidth="true" style="6" width="42.54296875" collapsed="false"/>
    <col min="15568" max="15568" customWidth="true" style="6" width="9.7265625" collapsed="false"/>
    <col min="15569" max="15569" customWidth="true" style="6" width="1.54296875" collapsed="false"/>
    <col min="15570" max="15570" customWidth="true" style="6" width="13.54296875" collapsed="false"/>
    <col min="15571" max="15571" customWidth="true" style="6" width="15.0" collapsed="false"/>
    <col min="15572" max="15572" customWidth="true" style="6" width="69.453125" collapsed="false"/>
    <col min="15573" max="15573" customWidth="true" style="6" width="29.0" collapsed="false"/>
    <col min="15574" max="15574" customWidth="true" style="6" width="1.26953125" collapsed="false"/>
    <col min="15575" max="15575" customWidth="true" style="6" width="29.0" collapsed="false"/>
    <col min="15576" max="15576" customWidth="true" style="6" width="1.54296875" collapsed="false"/>
    <col min="15577" max="15577" customWidth="true" hidden="true" style="6" width="0.0" collapsed="false"/>
    <col min="15578" max="15578" customWidth="true" style="6" width="29.0" collapsed="false"/>
    <col min="15579" max="15579" customWidth="true" style="6" width="1.54296875" collapsed="false"/>
    <col min="15580" max="15580" customWidth="true" style="6" width="3.54296875" collapsed="false"/>
    <col min="15581" max="15581" customWidth="true" style="6" width="29.0" collapsed="false"/>
    <col min="15582" max="15582" customWidth="true" style="6" width="1.54296875" collapsed="false"/>
    <col min="15583" max="15583" customWidth="true" style="6" width="29.0" collapsed="false"/>
    <col min="15584" max="15584" customWidth="true" style="6" width="1.54296875" collapsed="false"/>
    <col min="15585" max="15586" customWidth="true" hidden="true" style="6" width="0.0" collapsed="false"/>
    <col min="15587" max="15587" customWidth="true" style="6" width="1.26953125" collapsed="false"/>
    <col min="15588" max="15588" customWidth="true" style="6" width="5.0" collapsed="false"/>
    <col min="15589" max="15589" bestFit="true" customWidth="true" style="6" width="22.7265625" collapsed="false"/>
    <col min="15590" max="15590" bestFit="true" customWidth="true" style="6" width="24.1796875" collapsed="false"/>
    <col min="15591" max="15591" bestFit="true" customWidth="true" style="6" width="22.7265625" collapsed="false"/>
    <col min="15592" max="15592" bestFit="true" customWidth="true" style="6" width="16.453125" collapsed="false"/>
    <col min="15593" max="15593" bestFit="true" customWidth="true" style="6" width="13.26953125" collapsed="false"/>
    <col min="15594" max="15594" customWidth="true" style="6" width="2.453125" collapsed="false"/>
    <col min="15595" max="15820" style="6" width="14.453125" collapsed="false"/>
    <col min="15821" max="15821" customWidth="true" style="6" width="1.54296875" collapsed="false"/>
    <col min="15822" max="15823" customWidth="true" style="6" width="42.54296875" collapsed="false"/>
    <col min="15824" max="15824" customWidth="true" style="6" width="9.7265625" collapsed="false"/>
    <col min="15825" max="15825" customWidth="true" style="6" width="1.54296875" collapsed="false"/>
    <col min="15826" max="15826" customWidth="true" style="6" width="13.54296875" collapsed="false"/>
    <col min="15827" max="15827" customWidth="true" style="6" width="15.0" collapsed="false"/>
    <col min="15828" max="15828" customWidth="true" style="6" width="69.453125" collapsed="false"/>
    <col min="15829" max="15829" customWidth="true" style="6" width="29.0" collapsed="false"/>
    <col min="15830" max="15830" customWidth="true" style="6" width="1.26953125" collapsed="false"/>
    <col min="15831" max="15831" customWidth="true" style="6" width="29.0" collapsed="false"/>
    <col min="15832" max="15832" customWidth="true" style="6" width="1.54296875" collapsed="false"/>
    <col min="15833" max="15833" customWidth="true" hidden="true" style="6" width="0.0" collapsed="false"/>
    <col min="15834" max="15834" customWidth="true" style="6" width="29.0" collapsed="false"/>
    <col min="15835" max="15835" customWidth="true" style="6" width="1.54296875" collapsed="false"/>
    <col min="15836" max="15836" customWidth="true" style="6" width="3.54296875" collapsed="false"/>
    <col min="15837" max="15837" customWidth="true" style="6" width="29.0" collapsed="false"/>
    <col min="15838" max="15838" customWidth="true" style="6" width="1.54296875" collapsed="false"/>
    <col min="15839" max="15839" customWidth="true" style="6" width="29.0" collapsed="false"/>
    <col min="15840" max="15840" customWidth="true" style="6" width="1.54296875" collapsed="false"/>
    <col min="15841" max="15842" customWidth="true" hidden="true" style="6" width="0.0" collapsed="false"/>
    <col min="15843" max="15843" customWidth="true" style="6" width="1.26953125" collapsed="false"/>
    <col min="15844" max="15844" customWidth="true" style="6" width="5.0" collapsed="false"/>
    <col min="15845" max="15845" bestFit="true" customWidth="true" style="6" width="22.7265625" collapsed="false"/>
    <col min="15846" max="15846" bestFit="true" customWidth="true" style="6" width="24.1796875" collapsed="false"/>
    <col min="15847" max="15847" bestFit="true" customWidth="true" style="6" width="22.7265625" collapsed="false"/>
    <col min="15848" max="15848" bestFit="true" customWidth="true" style="6" width="16.453125" collapsed="false"/>
    <col min="15849" max="15849" bestFit="true" customWidth="true" style="6" width="13.26953125" collapsed="false"/>
    <col min="15850" max="15850" customWidth="true" style="6" width="2.453125" collapsed="false"/>
    <col min="15851" max="16076" style="6" width="14.453125" collapsed="false"/>
    <col min="16077" max="16077" customWidth="true" style="6" width="1.54296875" collapsed="false"/>
    <col min="16078" max="16079" customWidth="true" style="6" width="42.54296875" collapsed="false"/>
    <col min="16080" max="16080" customWidth="true" style="6" width="9.7265625" collapsed="false"/>
    <col min="16081" max="16081" customWidth="true" style="6" width="1.54296875" collapsed="false"/>
    <col min="16082" max="16082" customWidth="true" style="6" width="13.54296875" collapsed="false"/>
    <col min="16083" max="16083" customWidth="true" style="6" width="15.0" collapsed="false"/>
    <col min="16084" max="16084" customWidth="true" style="6" width="69.453125" collapsed="false"/>
    <col min="16085" max="16085" customWidth="true" style="6" width="29.0" collapsed="false"/>
    <col min="16086" max="16086" customWidth="true" style="6" width="1.26953125" collapsed="false"/>
    <col min="16087" max="16087" customWidth="true" style="6" width="29.0" collapsed="false"/>
    <col min="16088" max="16088" customWidth="true" style="6" width="1.54296875" collapsed="false"/>
    <col min="16089" max="16089" customWidth="true" hidden="true" style="6" width="0.0" collapsed="false"/>
    <col min="16090" max="16090" customWidth="true" style="6" width="29.0" collapsed="false"/>
    <col min="16091" max="16091" customWidth="true" style="6" width="1.54296875" collapsed="false"/>
    <col min="16092" max="16092" customWidth="true" style="6" width="3.54296875" collapsed="false"/>
    <col min="16093" max="16093" customWidth="true" style="6" width="29.0" collapsed="false"/>
    <col min="16094" max="16094" customWidth="true" style="6" width="1.54296875" collapsed="false"/>
    <col min="16095" max="16095" customWidth="true" style="6" width="29.0" collapsed="false"/>
    <col min="16096" max="16096" customWidth="true" style="6" width="1.54296875" collapsed="false"/>
    <col min="16097" max="16098" customWidth="true" hidden="true" style="6" width="0.0" collapsed="false"/>
    <col min="16099" max="16099" customWidth="true" style="6" width="1.26953125" collapsed="false"/>
    <col min="16100" max="16100" customWidth="true" style="6" width="5.0" collapsed="false"/>
    <col min="16101" max="16101" bestFit="true" customWidth="true" style="6" width="22.7265625" collapsed="false"/>
    <col min="16102" max="16102" bestFit="true" customWidth="true" style="6" width="24.1796875" collapsed="false"/>
    <col min="16103" max="16103" bestFit="true" customWidth="true" style="6" width="22.7265625" collapsed="false"/>
    <col min="16104" max="16104" bestFit="true" customWidth="true" style="6" width="16.453125" collapsed="false"/>
    <col min="16105" max="16105" bestFit="true" customWidth="true" style="6" width="13.26953125" collapsed="false"/>
    <col min="16106" max="16106" customWidth="true" style="6" width="2.453125" collapsed="false"/>
    <col min="16107" max="16384" style="6" width="14.453125" collapsed="false"/>
  </cols>
  <sheetData>
    <row r="1" spans="1:6" ht="49.5" customHeight="1" x14ac:dyDescent="0.55000000000000004">
      <c r="A1" s="6"/>
      <c r="B1" s="6"/>
      <c r="C1" s="153"/>
      <c r="D1" s="153"/>
      <c r="F1" s="153"/>
    </row>
    <row r="2" spans="1:6" s="41" customFormat="1" ht="56.15" customHeight="1" x14ac:dyDescent="0.7">
      <c r="A2" s="68"/>
      <c r="B2" s="408" t="s">
        <v>53</v>
      </c>
      <c r="E2" s="196"/>
    </row>
    <row r="3" spans="1:6" s="1" customFormat="1" ht="14.5" x14ac:dyDescent="0.35">
      <c r="B3" s="409"/>
    </row>
    <row r="4" spans="1:6" s="1" customFormat="1" ht="3" customHeight="1" x14ac:dyDescent="0.4">
      <c r="A4" s="15"/>
      <c r="B4" s="410"/>
      <c r="C4" s="410"/>
      <c r="D4" s="410"/>
      <c r="E4" s="410"/>
    </row>
    <row r="5" spans="1:6" s="37" customFormat="1" ht="20.5" customHeight="1" x14ac:dyDescent="0.45">
      <c r="A5" s="15"/>
      <c r="B5" s="1015"/>
      <c r="C5" s="1018" t="s">
        <v>95</v>
      </c>
      <c r="D5" s="1018"/>
      <c r="E5" s="1019" t="s">
        <v>94</v>
      </c>
    </row>
    <row r="6" spans="1:6" s="37" customFormat="1" ht="20.5" customHeight="1" thickBot="1" x14ac:dyDescent="0.5">
      <c r="A6" s="15"/>
      <c r="B6" s="1016"/>
      <c r="C6" s="396">
        <v>2024</v>
      </c>
      <c r="D6" s="396">
        <v>2023</v>
      </c>
      <c r="E6" s="1020"/>
    </row>
    <row r="7" spans="1:6" s="37" customFormat="1" ht="18" customHeight="1" x14ac:dyDescent="0.45">
      <c r="A7" s="15"/>
      <c r="B7" s="585" t="s">
        <v>453</v>
      </c>
      <c r="C7" s="586"/>
      <c r="D7" s="586"/>
      <c r="E7" s="586"/>
    </row>
    <row r="8" spans="1:6" s="37" customFormat="1" ht="18" customHeight="1" x14ac:dyDescent="0.45">
      <c r="A8" s="15"/>
      <c r="B8" s="40" t="s">
        <v>54</v>
      </c>
      <c r="C8" s="587">
        <f>+'2.1 P&amp;L (annual)'!C7</f>
        <v>2781.1317727083501</v>
      </c>
      <c r="D8" s="588">
        <f>+'2.1 P&amp;L (annual)'!D7</f>
        <v>2182.3709049292902</v>
      </c>
      <c r="E8" s="589">
        <f>+(C8-D8)/D8</f>
        <v>0.27436255974025647</v>
      </c>
    </row>
    <row r="9" spans="1:6" s="37" customFormat="1" ht="18" customHeight="1" x14ac:dyDescent="0.45">
      <c r="A9" s="15"/>
      <c r="B9" s="902" t="s">
        <v>93</v>
      </c>
      <c r="C9" s="587">
        <f>+'2.1 P&amp;L (annual)'!C35</f>
        <v>1196.6407648288673</v>
      </c>
      <c r="D9" s="588">
        <f>+'2.1 P&amp;L (annual)'!D35</f>
        <v>1181.249215680001</v>
      </c>
      <c r="E9" s="590">
        <f t="shared" ref="E9:E14" si="0">+(C9-D9)/D9</f>
        <v>1.3029891528864145E-2</v>
      </c>
    </row>
    <row r="10" spans="1:6" s="37" customFormat="1" ht="18" customHeight="1" x14ac:dyDescent="0.45">
      <c r="A10" s="15"/>
      <c r="B10" s="40" t="s">
        <v>56</v>
      </c>
      <c r="C10" s="587">
        <f>+'2.1 P&amp;L (annual)'!C14</f>
        <v>3495.8318057071501</v>
      </c>
      <c r="D10" s="588">
        <f>+'2.1 P&amp;L (annual)'!D14</f>
        <v>3101.3358326667399</v>
      </c>
      <c r="E10" s="590">
        <f t="shared" si="0"/>
        <v>0.12720195242486712</v>
      </c>
    </row>
    <row r="11" spans="1:6" s="37" customFormat="1" ht="18" customHeight="1" x14ac:dyDescent="0.45">
      <c r="A11" s="15"/>
      <c r="B11" s="40" t="s">
        <v>57</v>
      </c>
      <c r="C11" s="587">
        <f>+'2.1 P&amp;L (annual)'!C15</f>
        <v>-1508.3127920243987</v>
      </c>
      <c r="D11" s="588">
        <f>+'2.1 P&amp;L (annual)'!D15</f>
        <v>-1439.524371079641</v>
      </c>
      <c r="E11" s="590">
        <f t="shared" si="0"/>
        <v>4.7785520222326287E-2</v>
      </c>
    </row>
    <row r="12" spans="1:6" s="37" customFormat="1" ht="18" customHeight="1" x14ac:dyDescent="0.45">
      <c r="A12" s="15"/>
      <c r="B12" s="40" t="s">
        <v>58</v>
      </c>
      <c r="C12" s="587">
        <f>+'2.1 P&amp;L (annual)'!C17</f>
        <v>1987.5190136827514</v>
      </c>
      <c r="D12" s="588">
        <f>+'2.1 P&amp;L (annual)'!D17</f>
        <v>1659.3714615870988</v>
      </c>
      <c r="E12" s="590">
        <f t="shared" si="0"/>
        <v>0.19775412539745457</v>
      </c>
    </row>
    <row r="13" spans="1:6" s="37" customFormat="1" ht="18" customHeight="1" x14ac:dyDescent="0.45">
      <c r="A13" s="15"/>
      <c r="B13" s="40" t="s">
        <v>59</v>
      </c>
      <c r="C13" s="587">
        <f>+'2.1 P&amp;L (annual)'!C18</f>
        <v>1987.5190136827514</v>
      </c>
      <c r="D13" s="588">
        <f>+'2.1 P&amp;L (annual)'!D18</f>
        <v>1661.8114615870988</v>
      </c>
      <c r="E13" s="590">
        <f t="shared" si="0"/>
        <v>0.1959954902372549</v>
      </c>
    </row>
    <row r="14" spans="1:6" s="37" customFormat="1" ht="18" customHeight="1" x14ac:dyDescent="0.45">
      <c r="A14" s="15"/>
      <c r="B14" s="121" t="s">
        <v>60</v>
      </c>
      <c r="C14" s="591">
        <f>+'2.1 P&amp;L (annual)'!C26</f>
        <v>1005.1707759764499</v>
      </c>
      <c r="D14" s="592">
        <f>+'2.1 P&amp;L (annual)'!D26</f>
        <v>855.25369497220299</v>
      </c>
      <c r="E14" s="593">
        <f t="shared" si="0"/>
        <v>0.17528960340723165</v>
      </c>
    </row>
    <row r="15" spans="1:6" s="37" customFormat="1" ht="18" customHeight="1" x14ac:dyDescent="0.45">
      <c r="C15" s="532"/>
      <c r="D15" s="532"/>
      <c r="E15" s="532"/>
    </row>
    <row r="16" spans="1:6" s="37" customFormat="1" ht="18" customHeight="1" x14ac:dyDescent="0.45">
      <c r="A16" s="15"/>
      <c r="B16" s="585" t="s">
        <v>454</v>
      </c>
      <c r="C16" s="594"/>
      <c r="D16" s="594"/>
      <c r="E16" s="594"/>
    </row>
    <row r="17" spans="1:5" s="37" customFormat="1" ht="18" customHeight="1" x14ac:dyDescent="0.45">
      <c r="A17" s="15"/>
      <c r="B17" s="40" t="s">
        <v>85</v>
      </c>
      <c r="C17" s="595">
        <v>0.40256520698421389</v>
      </c>
      <c r="D17" s="596">
        <v>0.48563348336467144</v>
      </c>
      <c r="E17" s="597">
        <f>+(C17-D17)*100</f>
        <v>-8.3068276380457551</v>
      </c>
    </row>
    <row r="18" spans="1:5" s="37" customFormat="1" ht="18" customHeight="1" x14ac:dyDescent="0.45">
      <c r="A18" s="15"/>
      <c r="B18" s="40" t="s">
        <v>86</v>
      </c>
      <c r="C18" s="595">
        <v>0.40211122013450185</v>
      </c>
      <c r="D18" s="596">
        <v>0.48177238514514265</v>
      </c>
      <c r="E18" s="597">
        <f t="shared" ref="E18:E23" si="1">+(C18-D18)*100</f>
        <v>-7.9661165010640804</v>
      </c>
    </row>
    <row r="19" spans="1:5" s="37" customFormat="1" ht="18" customHeight="1" x14ac:dyDescent="0.45">
      <c r="A19" s="15"/>
      <c r="B19" s="40" t="s">
        <v>298</v>
      </c>
      <c r="C19" s="598">
        <v>2.8799066666348578E-3</v>
      </c>
      <c r="D19" s="599">
        <v>2.590719728150591E-3</v>
      </c>
      <c r="E19" s="600">
        <f t="shared" si="1"/>
        <v>2.8918693848426671E-2</v>
      </c>
    </row>
    <row r="20" spans="1:5" s="37" customFormat="1" ht="18" customHeight="1" x14ac:dyDescent="0.45">
      <c r="A20" s="15"/>
      <c r="B20" s="40" t="s">
        <v>22</v>
      </c>
      <c r="C20" s="595">
        <v>0.13360783178506913</v>
      </c>
      <c r="D20" s="596">
        <v>8.8553186628605424E-2</v>
      </c>
      <c r="E20" s="597">
        <f t="shared" si="1"/>
        <v>4.5054645156463708</v>
      </c>
    </row>
    <row r="21" spans="1:5" s="37" customFormat="1" ht="18" customHeight="1" x14ac:dyDescent="0.45">
      <c r="A21" s="15"/>
      <c r="B21" s="40" t="s">
        <v>36</v>
      </c>
      <c r="C21" s="595">
        <v>0.15781263040467616</v>
      </c>
      <c r="D21" s="596">
        <v>0.1047018818915311</v>
      </c>
      <c r="E21" s="597">
        <f t="shared" si="1"/>
        <v>5.3110748513145065</v>
      </c>
    </row>
    <row r="22" spans="1:5" s="37" customFormat="1" ht="18" customHeight="1" x14ac:dyDescent="0.45">
      <c r="A22" s="15"/>
      <c r="B22" s="40" t="s">
        <v>37</v>
      </c>
      <c r="C22" s="595">
        <v>7.6026057554385825E-3</v>
      </c>
      <c r="D22" s="601">
        <v>4.4422183399693135E-3</v>
      </c>
      <c r="E22" s="597">
        <f t="shared" si="1"/>
        <v>0.3160387415469269</v>
      </c>
    </row>
    <row r="23" spans="1:5" s="37" customFormat="1" ht="18" customHeight="1" x14ac:dyDescent="0.45">
      <c r="A23" s="15"/>
      <c r="B23" s="325" t="s">
        <v>38</v>
      </c>
      <c r="C23" s="602">
        <v>2.1009970725539871E-2</v>
      </c>
      <c r="D23" s="603">
        <v>1.4068695871037656E-2</v>
      </c>
      <c r="E23" s="604">
        <f t="shared" si="1"/>
        <v>0.6941274854502214</v>
      </c>
    </row>
    <row r="24" spans="1:5" s="37" customFormat="1" ht="32.5" customHeight="1" x14ac:dyDescent="0.45"/>
    <row r="25" spans="1:5" ht="3" customHeight="1" x14ac:dyDescent="0.55000000000000004">
      <c r="B25" s="322"/>
      <c r="C25" s="323"/>
      <c r="D25" s="323"/>
      <c r="E25" s="324"/>
    </row>
    <row r="26" spans="1:5" s="37" customFormat="1" ht="18" customHeight="1" x14ac:dyDescent="0.45">
      <c r="A26" s="15"/>
      <c r="B26" s="1015"/>
      <c r="C26" s="545" t="s">
        <v>455</v>
      </c>
      <c r="D26" s="545" t="s">
        <v>456</v>
      </c>
      <c r="E26" s="1019" t="s">
        <v>94</v>
      </c>
    </row>
    <row r="27" spans="1:5" s="37" customFormat="1" ht="18" customHeight="1" thickBot="1" x14ac:dyDescent="0.5">
      <c r="A27" s="15"/>
      <c r="B27" s="1017"/>
      <c r="C27" s="396">
        <v>2024</v>
      </c>
      <c r="D27" s="396">
        <v>2023</v>
      </c>
      <c r="E27" s="1020"/>
    </row>
    <row r="28" spans="1:5" s="37" customFormat="1" ht="18" customHeight="1" x14ac:dyDescent="0.45">
      <c r="A28" s="15"/>
      <c r="B28" s="585" t="s">
        <v>448</v>
      </c>
      <c r="C28" s="605"/>
      <c r="D28" s="605"/>
      <c r="E28" s="605"/>
    </row>
    <row r="29" spans="1:5" s="37" customFormat="1" ht="18" customHeight="1" x14ac:dyDescent="0.45">
      <c r="A29" s="15"/>
      <c r="B29" s="40" t="s">
        <v>83</v>
      </c>
      <c r="C29" s="606">
        <v>613457.09993766295</v>
      </c>
      <c r="D29" s="50">
        <v>607167.44783471804</v>
      </c>
      <c r="E29" s="590">
        <f>+((C29-D29)/D29)</f>
        <v>1.0359007429293318E-2</v>
      </c>
    </row>
    <row r="30" spans="1:5" s="37" customFormat="1" ht="18" customHeight="1" x14ac:dyDescent="0.45">
      <c r="A30" s="15"/>
      <c r="B30" s="121" t="s">
        <v>84</v>
      </c>
      <c r="C30" s="607">
        <v>34281.099676885104</v>
      </c>
      <c r="D30" s="608">
        <v>36339.317044512005</v>
      </c>
      <c r="E30" s="593">
        <f>+((C30-D30)/D30)</f>
        <v>-5.6638856616534436E-2</v>
      </c>
    </row>
    <row r="31" spans="1:5" s="37" customFormat="1" ht="18" customHeight="1" x14ac:dyDescent="0.45">
      <c r="A31" s="15"/>
      <c r="B31" s="40"/>
      <c r="C31" s="50"/>
      <c r="D31" s="50"/>
      <c r="E31" s="50"/>
    </row>
    <row r="32" spans="1:5" s="37" customFormat="1" ht="18" customHeight="1" x14ac:dyDescent="0.45">
      <c r="A32" s="15"/>
      <c r="B32" s="585" t="s">
        <v>449</v>
      </c>
      <c r="C32" s="594"/>
      <c r="D32" s="594"/>
      <c r="E32" s="594"/>
    </row>
    <row r="33" spans="1:5" s="37" customFormat="1" ht="18" customHeight="1" x14ac:dyDescent="0.45">
      <c r="A33" s="15"/>
      <c r="B33" s="40" t="s">
        <v>230</v>
      </c>
      <c r="C33" s="606">
        <f>+'3.3 Customer Funds'!C18</f>
        <v>636489.70998176932</v>
      </c>
      <c r="D33" s="50">
        <f>+'3.3 Customer Funds'!D18</f>
        <v>630329.71002735139</v>
      </c>
      <c r="E33" s="590">
        <f>+((C33-D33)/D33)</f>
        <v>9.772663189476876E-3</v>
      </c>
    </row>
    <row r="34" spans="1:5" s="37" customFormat="1" ht="18" customHeight="1" x14ac:dyDescent="0.45">
      <c r="A34" s="15"/>
      <c r="B34" s="325" t="s">
        <v>62</v>
      </c>
      <c r="C34" s="607">
        <f>+'3.2 Customer Loans'!C13</f>
        <v>354755.37956251879</v>
      </c>
      <c r="D34" s="608">
        <f>+'3.2 Customer Loans'!D13</f>
        <v>354098.12715495669</v>
      </c>
      <c r="E34" s="593">
        <f>+((C34-D34)/D34)</f>
        <v>1.8561307082951167E-3</v>
      </c>
    </row>
    <row r="35" spans="1:5" s="37" customFormat="1" ht="18" customHeight="1" x14ac:dyDescent="0.45">
      <c r="A35" s="15"/>
      <c r="B35" s="40"/>
      <c r="C35" s="50"/>
      <c r="D35" s="50"/>
      <c r="E35" s="590"/>
    </row>
    <row r="36" spans="1:5" s="37" customFormat="1" ht="18" customHeight="1" x14ac:dyDescent="0.45">
      <c r="A36" s="15"/>
      <c r="B36" s="585" t="s">
        <v>450</v>
      </c>
      <c r="C36" s="594"/>
      <c r="D36" s="594"/>
      <c r="E36" s="594"/>
    </row>
    <row r="37" spans="1:5" s="37" customFormat="1" ht="18" customHeight="1" x14ac:dyDescent="0.45">
      <c r="A37" s="15"/>
      <c r="B37" s="40" t="s">
        <v>63</v>
      </c>
      <c r="C37" s="606">
        <v>10794.306178010005</v>
      </c>
      <c r="D37" s="50">
        <v>10515.839031330008</v>
      </c>
      <c r="E37" s="50">
        <f>+C37-D37</f>
        <v>278.46714667999731</v>
      </c>
    </row>
    <row r="38" spans="1:5" s="37" customFormat="1" ht="18" customHeight="1" x14ac:dyDescent="0.45">
      <c r="A38" s="15"/>
      <c r="B38" s="40" t="s">
        <v>64</v>
      </c>
      <c r="C38" s="609">
        <v>2.8094796430863222E-2</v>
      </c>
      <c r="D38" s="610">
        <v>2.7384489288364643E-2</v>
      </c>
      <c r="E38" s="49">
        <f>+(C38-D38)*100</f>
        <v>7.1030714249857921E-2</v>
      </c>
    </row>
    <row r="39" spans="1:5" s="37" customFormat="1" ht="18" customHeight="1" x14ac:dyDescent="0.45">
      <c r="A39" s="15"/>
      <c r="B39" s="40" t="s">
        <v>65</v>
      </c>
      <c r="C39" s="606">
        <f>+'3.4 Asset quality'!G40</f>
        <v>7666.7318187299998</v>
      </c>
      <c r="D39" s="50">
        <f>+'3.4 Asset quality'!F40</f>
        <v>7665.1199661199989</v>
      </c>
      <c r="E39" s="50">
        <f>+C39-D39</f>
        <v>1.6118526100008239</v>
      </c>
    </row>
    <row r="40" spans="1:5" s="37" customFormat="1" ht="18" customHeight="1" x14ac:dyDescent="0.45">
      <c r="A40" s="15"/>
      <c r="B40" s="40" t="s">
        <v>66</v>
      </c>
      <c r="C40" s="611">
        <v>0.71025584406512876</v>
      </c>
      <c r="D40" s="612">
        <v>0.72891063039547688</v>
      </c>
      <c r="E40" s="49">
        <f>+(C40-D40)*100</f>
        <v>-1.8654786330348117</v>
      </c>
    </row>
    <row r="41" spans="1:5" s="37" customFormat="1" ht="18" customHeight="1" x14ac:dyDescent="0.45">
      <c r="A41" s="15"/>
      <c r="B41" s="121" t="s">
        <v>67</v>
      </c>
      <c r="C41" s="607">
        <v>1545.23609792</v>
      </c>
      <c r="D41" s="608">
        <v>1582.0491229799995</v>
      </c>
      <c r="E41" s="608">
        <f>+C41-D41</f>
        <v>-36.813025059999518</v>
      </c>
    </row>
    <row r="42" spans="1:5" s="37" customFormat="1" ht="18" customHeight="1" x14ac:dyDescent="0.45">
      <c r="A42" s="15"/>
      <c r="B42" s="40"/>
      <c r="C42" s="50"/>
      <c r="D42" s="50"/>
      <c r="E42" s="50"/>
    </row>
    <row r="43" spans="1:5" s="37" customFormat="1" ht="18" customHeight="1" x14ac:dyDescent="0.45">
      <c r="A43" s="15"/>
      <c r="B43" s="585" t="s">
        <v>451</v>
      </c>
      <c r="C43" s="594"/>
      <c r="D43" s="594"/>
      <c r="E43" s="594"/>
    </row>
    <row r="44" spans="1:5" s="37" customFormat="1" ht="18" customHeight="1" x14ac:dyDescent="0.45">
      <c r="A44" s="15"/>
      <c r="B44" s="40" t="s">
        <v>68</v>
      </c>
      <c r="C44" s="606">
        <v>157021.73011099244</v>
      </c>
      <c r="D44" s="50">
        <v>160203.78372988405</v>
      </c>
      <c r="E44" s="50">
        <f>+C44-D44</f>
        <v>-3182.0536188916012</v>
      </c>
    </row>
    <row r="45" spans="1:5" s="37" customFormat="1" ht="18" customHeight="1" x14ac:dyDescent="0.45">
      <c r="A45" s="15"/>
      <c r="B45" s="40" t="s">
        <v>69</v>
      </c>
      <c r="C45" s="613">
        <v>1.9740548190423939</v>
      </c>
      <c r="D45" s="614">
        <v>2.1540213395477399</v>
      </c>
      <c r="E45" s="50">
        <f t="shared" ref="E45:E46" si="2">+(C45-D45)*100</f>
        <v>-17.9966520505346</v>
      </c>
    </row>
    <row r="46" spans="1:5" s="37" customFormat="1" ht="18" customHeight="1" x14ac:dyDescent="0.45">
      <c r="A46" s="15"/>
      <c r="B46" s="40" t="s">
        <v>14</v>
      </c>
      <c r="C46" s="613">
        <v>1.44</v>
      </c>
      <c r="D46" s="614">
        <v>1.44</v>
      </c>
      <c r="E46" s="50">
        <f t="shared" si="2"/>
        <v>0</v>
      </c>
    </row>
    <row r="47" spans="1:5" s="37" customFormat="1" ht="18" customHeight="1" x14ac:dyDescent="0.45">
      <c r="A47" s="15"/>
      <c r="B47" s="325" t="s">
        <v>70</v>
      </c>
      <c r="C47" s="615">
        <v>0.89783142332640675</v>
      </c>
      <c r="D47" s="616">
        <v>0.89083890472661498</v>
      </c>
      <c r="E47" s="326">
        <f>+(C47-D47)*100</f>
        <v>0.69925185997917749</v>
      </c>
    </row>
    <row r="48" spans="1:5" s="37" customFormat="1" ht="18" customHeight="1" x14ac:dyDescent="0.45">
      <c r="A48" s="15"/>
      <c r="B48" s="40"/>
      <c r="C48" s="50"/>
      <c r="D48" s="617"/>
      <c r="E48" s="52"/>
    </row>
    <row r="49" spans="1:5" s="37" customFormat="1" ht="18" customHeight="1" x14ac:dyDescent="0.45">
      <c r="A49" s="15"/>
      <c r="B49" s="585" t="s">
        <v>452</v>
      </c>
      <c r="C49" s="594"/>
      <c r="D49" s="594"/>
      <c r="E49" s="594"/>
    </row>
    <row r="50" spans="1:5" s="37" customFormat="1" ht="18" customHeight="1" x14ac:dyDescent="0.45">
      <c r="A50" s="15"/>
      <c r="B50" s="40" t="s">
        <v>71</v>
      </c>
      <c r="C50" s="595">
        <v>0.12261561616157329</v>
      </c>
      <c r="D50" s="618">
        <v>0.12394638924701176</v>
      </c>
      <c r="E50" s="49">
        <f>+(C50-D50)*100</f>
        <v>-0.13307730854384692</v>
      </c>
    </row>
    <row r="51" spans="1:5" s="37" customFormat="1" ht="18" customHeight="1" x14ac:dyDescent="0.45">
      <c r="A51" s="15"/>
      <c r="B51" s="40" t="s">
        <v>72</v>
      </c>
      <c r="C51" s="595">
        <v>0.1425571886690207</v>
      </c>
      <c r="D51" s="601">
        <v>0.14359155573138432</v>
      </c>
      <c r="E51" s="49">
        <f t="shared" ref="E51:E55" si="3">+(C51-D51)*100</f>
        <v>-0.10343670623636225</v>
      </c>
    </row>
    <row r="52" spans="1:5" s="37" customFormat="1" ht="18" customHeight="1" x14ac:dyDescent="0.45">
      <c r="A52" s="15"/>
      <c r="B52" s="40" t="s">
        <v>73</v>
      </c>
      <c r="C52" s="595">
        <v>0.1651959226445216</v>
      </c>
      <c r="D52" s="601">
        <v>0.17120890889880014</v>
      </c>
      <c r="E52" s="49">
        <f t="shared" si="3"/>
        <v>-0.60129862542785406</v>
      </c>
    </row>
    <row r="53" spans="1:5" s="37" customFormat="1" ht="18" customHeight="1" x14ac:dyDescent="0.45">
      <c r="A53" s="15"/>
      <c r="B53" s="40" t="s">
        <v>15</v>
      </c>
      <c r="C53" s="595">
        <v>0.27136807889551046</v>
      </c>
      <c r="D53" s="601">
        <v>0.26835720168314003</v>
      </c>
      <c r="E53" s="49">
        <f t="shared" si="3"/>
        <v>0.30108772123704219</v>
      </c>
    </row>
    <row r="54" spans="1:5" s="37" customFormat="1" ht="18" customHeight="1" x14ac:dyDescent="0.45">
      <c r="A54" s="15"/>
      <c r="B54" s="40" t="s">
        <v>74</v>
      </c>
      <c r="C54" s="619">
        <v>232161.48065911038</v>
      </c>
      <c r="D54" s="620">
        <v>228427.79182195984</v>
      </c>
      <c r="E54" s="621">
        <f>+C54-D54</f>
        <v>3733.6888371505484</v>
      </c>
    </row>
    <row r="55" spans="1:5" s="37" customFormat="1" ht="18" customHeight="1" x14ac:dyDescent="0.45">
      <c r="A55" s="15"/>
      <c r="B55" s="121" t="s">
        <v>75</v>
      </c>
      <c r="C55" s="622">
        <v>5.7915832895937873E-2</v>
      </c>
      <c r="D55" s="623">
        <v>5.8200101518602082E-2</v>
      </c>
      <c r="E55" s="624">
        <f t="shared" si="3"/>
        <v>-2.842686226642091E-2</v>
      </c>
    </row>
    <row r="56" spans="1:5" s="37" customFormat="1" ht="18" customHeight="1" x14ac:dyDescent="0.45">
      <c r="A56" s="15"/>
      <c r="B56" s="40"/>
      <c r="C56" s="625"/>
      <c r="D56" s="626"/>
      <c r="E56" s="626"/>
    </row>
    <row r="57" spans="1:5" s="37" customFormat="1" ht="18" customHeight="1" x14ac:dyDescent="0.45">
      <c r="A57" s="15"/>
      <c r="B57" s="585" t="s">
        <v>76</v>
      </c>
      <c r="C57" s="605"/>
      <c r="D57" s="605"/>
      <c r="E57" s="605"/>
    </row>
    <row r="58" spans="1:5" s="37" customFormat="1" ht="18" customHeight="1" x14ac:dyDescent="0.45">
      <c r="A58" s="15"/>
      <c r="B58" s="40" t="s">
        <v>77</v>
      </c>
      <c r="C58" s="627">
        <v>4.4930000000000003</v>
      </c>
      <c r="D58" s="628">
        <v>3.726</v>
      </c>
      <c r="E58" s="628">
        <f>+C58-D58</f>
        <v>0.76700000000000035</v>
      </c>
    </row>
    <row r="59" spans="1:5" s="37" customFormat="1" ht="18" customHeight="1" x14ac:dyDescent="0.45">
      <c r="A59" s="15"/>
      <c r="B59" s="40" t="s">
        <v>447</v>
      </c>
      <c r="C59" s="606">
        <v>32955.593774877001</v>
      </c>
      <c r="D59" s="629">
        <v>27449.911300878</v>
      </c>
      <c r="E59" s="620">
        <f t="shared" ref="E59:E63" si="4">+C59-D59</f>
        <v>5505.6824739990006</v>
      </c>
    </row>
    <row r="60" spans="1:5" s="37" customFormat="1" ht="18" customHeight="1" x14ac:dyDescent="0.45">
      <c r="A60" s="15"/>
      <c r="B60" s="40" t="s">
        <v>88</v>
      </c>
      <c r="C60" s="630">
        <v>4.669116725780035</v>
      </c>
      <c r="D60" s="631">
        <v>4.9282314682251558</v>
      </c>
      <c r="E60" s="631">
        <f t="shared" si="4"/>
        <v>-0.25911474244512078</v>
      </c>
    </row>
    <row r="61" spans="1:5" s="37" customFormat="1" ht="18" customHeight="1" x14ac:dyDescent="0.45">
      <c r="A61" s="15"/>
      <c r="B61" s="40" t="s">
        <v>89</v>
      </c>
      <c r="C61" s="630">
        <v>3.9399354481288396</v>
      </c>
      <c r="D61" s="631">
        <v>4.199688344130295</v>
      </c>
      <c r="E61" s="631">
        <f t="shared" si="4"/>
        <v>-0.25975289600145546</v>
      </c>
    </row>
    <row r="62" spans="1:5" s="37" customFormat="1" ht="18" customHeight="1" x14ac:dyDescent="0.45">
      <c r="A62" s="15"/>
      <c r="B62" s="40" t="s">
        <v>90</v>
      </c>
      <c r="C62" s="630">
        <v>0.66753065411593493</v>
      </c>
      <c r="D62" s="631">
        <v>0.64457735265264393</v>
      </c>
      <c r="E62" s="631">
        <f t="shared" si="4"/>
        <v>2.2953301463290998E-2</v>
      </c>
    </row>
    <row r="63" spans="1:5" s="37" customFormat="1" ht="18" customHeight="1" x14ac:dyDescent="0.45">
      <c r="A63" s="15"/>
      <c r="B63" s="40" t="s">
        <v>91</v>
      </c>
      <c r="C63" s="630">
        <v>6.7307770396708522</v>
      </c>
      <c r="D63" s="631">
        <v>5.7805319790810321</v>
      </c>
      <c r="E63" s="631">
        <f t="shared" si="4"/>
        <v>0.95024506058982006</v>
      </c>
    </row>
    <row r="64" spans="1:5" s="37" customFormat="1" ht="18" customHeight="1" x14ac:dyDescent="0.45">
      <c r="A64" s="15"/>
      <c r="B64" s="325" t="s">
        <v>92</v>
      </c>
      <c r="C64" s="632">
        <v>0.9622805048313261</v>
      </c>
      <c r="D64" s="633">
        <v>0.75605215055815445</v>
      </c>
      <c r="E64" s="633">
        <f>+C64-D64</f>
        <v>0.20622835427317165</v>
      </c>
    </row>
    <row r="65" spans="1:5" s="37" customFormat="1" ht="18" customHeight="1" x14ac:dyDescent="0.45">
      <c r="A65" s="15"/>
      <c r="B65" s="40"/>
      <c r="C65" s="625"/>
      <c r="D65" s="634"/>
      <c r="E65" s="625"/>
    </row>
    <row r="66" spans="1:5" s="37" customFormat="1" ht="18" customHeight="1" x14ac:dyDescent="0.45">
      <c r="A66" s="15"/>
      <c r="B66" s="585" t="s">
        <v>78</v>
      </c>
      <c r="C66" s="605"/>
      <c r="D66" s="605"/>
      <c r="E66" s="605"/>
    </row>
    <row r="67" spans="1:5" s="37" customFormat="1" ht="18" customHeight="1" x14ac:dyDescent="0.45">
      <c r="A67" s="15"/>
      <c r="B67" s="40" t="s">
        <v>79</v>
      </c>
      <c r="C67" s="635">
        <v>45005</v>
      </c>
      <c r="D67" s="635">
        <v>44863</v>
      </c>
      <c r="E67" s="50">
        <f>+C67-D67</f>
        <v>142</v>
      </c>
    </row>
    <row r="68" spans="1:5" s="37" customFormat="1" ht="18" customHeight="1" x14ac:dyDescent="0.45">
      <c r="A68" s="15"/>
      <c r="B68" s="40" t="s">
        <v>80</v>
      </c>
      <c r="C68" s="635">
        <v>4161</v>
      </c>
      <c r="D68" s="635">
        <v>4191</v>
      </c>
      <c r="E68" s="629">
        <f t="shared" ref="E68:E70" si="5">+C68-D68</f>
        <v>-30</v>
      </c>
    </row>
    <row r="69" spans="1:5" s="37" customFormat="1" ht="18" customHeight="1" x14ac:dyDescent="0.45">
      <c r="A69" s="15"/>
      <c r="B69" s="296" t="s">
        <v>81</v>
      </c>
      <c r="C69" s="635">
        <v>3589</v>
      </c>
      <c r="D69" s="635">
        <v>3618</v>
      </c>
      <c r="E69" s="629">
        <f t="shared" si="5"/>
        <v>-29</v>
      </c>
    </row>
    <row r="70" spans="1:5" s="37" customFormat="1" ht="18" customHeight="1" x14ac:dyDescent="0.45">
      <c r="A70" s="15"/>
      <c r="B70" s="40" t="s">
        <v>82</v>
      </c>
      <c r="C70" s="635">
        <v>12478</v>
      </c>
      <c r="D70" s="635">
        <v>12594</v>
      </c>
      <c r="E70" s="629">
        <f t="shared" si="5"/>
        <v>-116</v>
      </c>
    </row>
    <row r="71" spans="1:5" ht="3" customHeight="1" x14ac:dyDescent="0.55000000000000004">
      <c r="B71" s="321"/>
      <c r="C71" s="482"/>
      <c r="D71" s="482"/>
      <c r="E71" s="483"/>
    </row>
    <row r="72" spans="1:5" ht="18" customHeight="1" x14ac:dyDescent="0.55000000000000004"/>
    <row r="73" spans="1:5" ht="17" customHeight="1" x14ac:dyDescent="0.55000000000000004">
      <c r="B73" s="1014" t="s">
        <v>383</v>
      </c>
      <c r="C73" s="1014"/>
      <c r="D73" s="1014"/>
      <c r="E73" s="1014"/>
    </row>
    <row r="74" spans="1:5" ht="17" customHeight="1" x14ac:dyDescent="0.55000000000000004">
      <c r="B74" s="1014" t="s">
        <v>87</v>
      </c>
      <c r="C74" s="1014"/>
      <c r="D74" s="1014"/>
      <c r="E74" s="1014"/>
    </row>
    <row r="76" spans="1:5" x14ac:dyDescent="0.55000000000000004">
      <c r="B76" s="1014"/>
      <c r="C76" s="1014"/>
      <c r="D76" s="1014"/>
      <c r="E76" s="1014"/>
    </row>
    <row r="78" spans="1:5" x14ac:dyDescent="0.55000000000000004">
      <c r="B78" s="199"/>
    </row>
    <row r="79" spans="1:5" x14ac:dyDescent="0.55000000000000004">
      <c r="B79" s="199"/>
    </row>
    <row r="80" spans="1:5" x14ac:dyDescent="0.55000000000000004">
      <c r="B80" s="199"/>
    </row>
  </sheetData>
  <mergeCells count="8">
    <mergeCell ref="B76:E76"/>
    <mergeCell ref="B74:E74"/>
    <mergeCell ref="B5:B6"/>
    <mergeCell ref="B26:B27"/>
    <mergeCell ref="B73:E73"/>
    <mergeCell ref="C5:D5"/>
    <mergeCell ref="E5:E6"/>
    <mergeCell ref="E26:E27"/>
  </mergeCells>
  <pageMargins left="0.70866141732283472" right="0.70866141732283472" top="0.74803149606299213" bottom="0.74803149606299213" header="0.31496062992125984" footer="0.31496062992125984"/>
  <pageSetup paperSize="9" scale="46" orientation="portrait" r:id="rId1"/>
  <ignoredErrors>
    <ignoredError sqref="E38:E41"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rgb="FFB7DEE8"/>
  </sheetPr>
  <dimension ref="A1:N28"/>
  <sheetViews>
    <sheetView showGridLines="0" zoomScaleNormal="100" workbookViewId="0">
      <selection activeCell="B1" sqref="B1"/>
    </sheetView>
  </sheetViews>
  <sheetFormatPr baseColWidth="10" defaultColWidth="11.453125" defaultRowHeight="12.5" x14ac:dyDescent="0.25"/>
  <cols>
    <col min="1" max="1" customWidth="true" style="15" width="2.54296875" collapsed="false"/>
    <col min="2" max="2" customWidth="true" style="15" width="115.54296875" collapsed="false"/>
    <col min="3" max="10" customWidth="true" style="15" width="17.54296875" collapsed="false"/>
    <col min="11" max="16384" style="15" width="11.453125" collapsed="false"/>
  </cols>
  <sheetData>
    <row r="1" spans="1:14" s="6" customFormat="1" ht="49.5" customHeight="1" x14ac:dyDescent="0.55000000000000004">
      <c r="C1" s="153"/>
      <c r="D1" s="153"/>
      <c r="E1" s="153"/>
      <c r="F1" s="153"/>
      <c r="G1" s="153" t="s">
        <v>5</v>
      </c>
      <c r="H1" s="153"/>
      <c r="I1" s="153"/>
      <c r="J1" s="153"/>
    </row>
    <row r="2" spans="1:14" s="68" customFormat="1" ht="56.15" customHeight="1" x14ac:dyDescent="0.7">
      <c r="B2" s="955" t="s">
        <v>319</v>
      </c>
    </row>
    <row r="3" spans="1:14" s="123" customFormat="1" ht="14.5" customHeight="1" x14ac:dyDescent="0.7">
      <c r="A3" s="1"/>
      <c r="B3" s="750"/>
      <c r="C3" s="73"/>
      <c r="D3" s="73"/>
      <c r="E3" s="73"/>
    </row>
    <row r="4" spans="1:14" ht="3" customHeight="1" x14ac:dyDescent="0.25">
      <c r="B4" s="265"/>
      <c r="C4" s="265"/>
      <c r="D4" s="265"/>
      <c r="E4" s="265"/>
      <c r="F4" s="265"/>
      <c r="G4" s="265"/>
      <c r="H4" s="265"/>
      <c r="I4" s="265"/>
      <c r="J4" s="265"/>
      <c r="K4" s="32"/>
      <c r="L4" s="32"/>
      <c r="M4" s="32"/>
      <c r="N4" s="32"/>
    </row>
    <row r="5" spans="1:14" ht="28" customHeight="1" x14ac:dyDescent="0.45">
      <c r="B5" s="170"/>
      <c r="C5" s="1065" t="s">
        <v>27</v>
      </c>
      <c r="D5" s="1065"/>
      <c r="E5" s="1065"/>
      <c r="F5" s="1065"/>
      <c r="G5" s="1065"/>
      <c r="H5" s="1065"/>
      <c r="I5" s="1065"/>
      <c r="J5" s="1065"/>
      <c r="K5" s="32"/>
      <c r="L5" s="32"/>
      <c r="M5" s="32"/>
      <c r="N5" s="32"/>
    </row>
    <row r="6" spans="1:14" ht="18" customHeight="1" x14ac:dyDescent="0.45">
      <c r="B6" s="170"/>
      <c r="C6" s="1033" t="s">
        <v>110</v>
      </c>
      <c r="D6" s="1033" t="s">
        <v>111</v>
      </c>
      <c r="E6" s="1033" t="s">
        <v>117</v>
      </c>
      <c r="F6" s="1033" t="s">
        <v>110</v>
      </c>
      <c r="G6" s="1033" t="s">
        <v>114</v>
      </c>
      <c r="H6" s="1033" t="s">
        <v>115</v>
      </c>
      <c r="I6" s="1033" t="s">
        <v>116</v>
      </c>
      <c r="J6" s="1033" t="s">
        <v>111</v>
      </c>
      <c r="K6" s="32"/>
      <c r="L6" s="32"/>
      <c r="M6" s="32"/>
      <c r="N6" s="32"/>
    </row>
    <row r="7" spans="1:14" ht="18" customHeight="1" thickBot="1" x14ac:dyDescent="0.5">
      <c r="B7" s="306" t="s">
        <v>26</v>
      </c>
      <c r="C7" s="1061"/>
      <c r="D7" s="1061"/>
      <c r="E7" s="1061"/>
      <c r="F7" s="1061"/>
      <c r="G7" s="1061"/>
      <c r="H7" s="1061"/>
      <c r="I7" s="1061"/>
      <c r="J7" s="1061"/>
      <c r="K7" s="32"/>
      <c r="L7" s="32"/>
      <c r="M7" s="32"/>
      <c r="N7" s="32"/>
    </row>
    <row r="8" spans="1:14" ht="18.649999999999999" customHeight="1" x14ac:dyDescent="0.45">
      <c r="B8" s="377" t="s">
        <v>54</v>
      </c>
      <c r="C8" s="403">
        <v>59.409300230000248</v>
      </c>
      <c r="D8" s="751">
        <v>27.789230159999999</v>
      </c>
      <c r="E8" s="752">
        <f t="shared" ref="E8:E26" si="0">+((C8-D8)/D8)*100</f>
        <v>113.78534017654935</v>
      </c>
      <c r="F8" s="403">
        <v>59.409300230000248</v>
      </c>
      <c r="G8" s="751">
        <v>59.911736709996603</v>
      </c>
      <c r="H8" s="751">
        <v>39.156172189999623</v>
      </c>
      <c r="I8" s="751">
        <v>38.102563514754706</v>
      </c>
      <c r="J8" s="751">
        <v>27.789230159999999</v>
      </c>
      <c r="K8" s="32"/>
      <c r="L8" s="32"/>
      <c r="M8" s="32"/>
      <c r="N8" s="32"/>
    </row>
    <row r="9" spans="1:14" ht="18.649999999999999" customHeight="1" x14ac:dyDescent="0.45">
      <c r="B9" s="307" t="s">
        <v>291</v>
      </c>
      <c r="C9" s="753">
        <v>45.77664</v>
      </c>
      <c r="D9" s="754">
        <v>86.41</v>
      </c>
      <c r="E9" s="755">
        <f t="shared" si="0"/>
        <v>-47.023909269760445</v>
      </c>
      <c r="F9" s="753">
        <v>45.77664</v>
      </c>
      <c r="G9" s="754">
        <v>24.251053990000003</v>
      </c>
      <c r="H9" s="754">
        <v>86.98060375999998</v>
      </c>
      <c r="I9" s="754">
        <v>52.363606400000037</v>
      </c>
      <c r="J9" s="754">
        <v>86.41</v>
      </c>
      <c r="K9" s="32"/>
      <c r="L9" s="32"/>
      <c r="M9" s="32"/>
      <c r="N9" s="32"/>
    </row>
    <row r="10" spans="1:14" ht="18.649999999999999" customHeight="1" x14ac:dyDescent="0.45">
      <c r="B10" s="307" t="s">
        <v>55</v>
      </c>
      <c r="C10" s="404">
        <v>34.49517004781481</v>
      </c>
      <c r="D10" s="756">
        <v>29.630000000000003</v>
      </c>
      <c r="E10" s="757">
        <f t="shared" si="0"/>
        <v>16.419743664579165</v>
      </c>
      <c r="F10" s="404">
        <v>34.49517004781481</v>
      </c>
      <c r="G10" s="756">
        <v>55.90941750530402</v>
      </c>
      <c r="H10" s="756">
        <v>31.636624299294922</v>
      </c>
      <c r="I10" s="756">
        <v>34.7363185371456</v>
      </c>
      <c r="J10" s="756">
        <v>29.630000000000003</v>
      </c>
      <c r="K10" s="32"/>
      <c r="L10" s="32"/>
      <c r="M10" s="32"/>
      <c r="N10" s="32"/>
    </row>
    <row r="11" spans="1:14" ht="18.649999999999999" customHeight="1" x14ac:dyDescent="0.45">
      <c r="B11" s="307" t="s">
        <v>99</v>
      </c>
      <c r="C11" s="404">
        <v>9.9379604499999274</v>
      </c>
      <c r="D11" s="756">
        <v>5.18</v>
      </c>
      <c r="E11" s="757">
        <f t="shared" si="0"/>
        <v>91.852518339766959</v>
      </c>
      <c r="F11" s="404">
        <v>9.9379604499999274</v>
      </c>
      <c r="G11" s="756">
        <v>5.8434670800000852</v>
      </c>
      <c r="H11" s="756">
        <v>8.4760230299999542</v>
      </c>
      <c r="I11" s="756">
        <v>-10.837812454749653</v>
      </c>
      <c r="J11" s="756">
        <v>5.18</v>
      </c>
      <c r="K11" s="32"/>
      <c r="L11" s="32"/>
      <c r="M11" s="32"/>
      <c r="N11" s="32"/>
    </row>
    <row r="12" spans="1:14" ht="18.649999999999999" customHeight="1" x14ac:dyDescent="0.45">
      <c r="B12" s="307" t="s">
        <v>100</v>
      </c>
      <c r="C12" s="404">
        <v>288.98169644000041</v>
      </c>
      <c r="D12" s="756">
        <v>241.05076984000002</v>
      </c>
      <c r="E12" s="757">
        <f t="shared" si="0"/>
        <v>19.884162424295532</v>
      </c>
      <c r="F12" s="404">
        <v>288.98169644000041</v>
      </c>
      <c r="G12" s="756">
        <v>317.77539429668275</v>
      </c>
      <c r="H12" s="756">
        <v>294.12171492751111</v>
      </c>
      <c r="I12" s="756">
        <v>253.88042506582852</v>
      </c>
      <c r="J12" s="756">
        <v>241.05076984000002</v>
      </c>
      <c r="K12" s="32"/>
      <c r="L12" s="32"/>
      <c r="M12" s="32"/>
      <c r="N12" s="32"/>
    </row>
    <row r="13" spans="1:14" ht="18.649999999999999" customHeight="1" x14ac:dyDescent="0.45">
      <c r="B13" s="378" t="s">
        <v>101</v>
      </c>
      <c r="C13" s="405">
        <v>1.2580789599999997</v>
      </c>
      <c r="D13" s="758">
        <v>-0.03</v>
      </c>
      <c r="E13" s="759">
        <f t="shared" si="0"/>
        <v>-4293.5965333333324</v>
      </c>
      <c r="F13" s="405">
        <v>1.2580789599999997</v>
      </c>
      <c r="G13" s="758">
        <v>0.5195572000000972</v>
      </c>
      <c r="H13" s="758">
        <v>0.52880203999989916</v>
      </c>
      <c r="I13" s="758">
        <v>1.0822772200000468</v>
      </c>
      <c r="J13" s="758">
        <v>-0.03</v>
      </c>
      <c r="K13" s="32"/>
      <c r="L13" s="32"/>
      <c r="M13" s="32"/>
      <c r="N13" s="32"/>
    </row>
    <row r="14" spans="1:14" ht="18.649999999999999" customHeight="1" x14ac:dyDescent="0.45">
      <c r="B14" s="379" t="s">
        <v>56</v>
      </c>
      <c r="C14" s="406">
        <v>439.85884612781541</v>
      </c>
      <c r="D14" s="760">
        <v>390.03000000000003</v>
      </c>
      <c r="E14" s="761">
        <f t="shared" si="0"/>
        <v>12.775644470378017</v>
      </c>
      <c r="F14" s="406">
        <v>439.85884612781541</v>
      </c>
      <c r="G14" s="760">
        <v>464.21062678198359</v>
      </c>
      <c r="H14" s="760">
        <v>460.89994024680539</v>
      </c>
      <c r="I14" s="760">
        <v>369.32737828297928</v>
      </c>
      <c r="J14" s="760">
        <v>390.03000000000003</v>
      </c>
      <c r="K14" s="32"/>
      <c r="L14" s="32"/>
      <c r="M14" s="32"/>
      <c r="N14" s="32"/>
    </row>
    <row r="15" spans="1:14" ht="18.649999999999999" customHeight="1" x14ac:dyDescent="0.45">
      <c r="B15" s="307" t="s">
        <v>57</v>
      </c>
      <c r="C15" s="404">
        <v>-36.467468008055306</v>
      </c>
      <c r="D15" s="756">
        <v>-33.358510780000003</v>
      </c>
      <c r="E15" s="757">
        <f t="shared" si="0"/>
        <v>9.3198321968235724</v>
      </c>
      <c r="F15" s="404">
        <v>-36.467468008055306</v>
      </c>
      <c r="G15" s="756">
        <v>-42.80737619042884</v>
      </c>
      <c r="H15" s="756">
        <v>-37.521341903930761</v>
      </c>
      <c r="I15" s="756">
        <v>-36.885150717861634</v>
      </c>
      <c r="J15" s="756">
        <v>-33.358510780000003</v>
      </c>
      <c r="K15" s="32"/>
      <c r="L15" s="32"/>
      <c r="M15" s="32"/>
      <c r="N15" s="32"/>
    </row>
    <row r="16" spans="1:14" ht="18.649999999999999" customHeight="1" x14ac:dyDescent="0.45">
      <c r="B16" s="378" t="s">
        <v>102</v>
      </c>
      <c r="C16" s="543">
        <v>0</v>
      </c>
      <c r="D16" s="758">
        <v>-2.44</v>
      </c>
      <c r="E16" s="762">
        <f t="shared" si="0"/>
        <v>-100</v>
      </c>
      <c r="F16" s="543">
        <v>0</v>
      </c>
      <c r="G16" s="766">
        <v>0</v>
      </c>
      <c r="H16" s="758">
        <v>-3.2100689999999998</v>
      </c>
      <c r="I16" s="758">
        <v>-3.9801310000000005</v>
      </c>
      <c r="J16" s="758">
        <v>-2.44</v>
      </c>
      <c r="K16" s="32"/>
      <c r="L16" s="32"/>
      <c r="M16" s="32"/>
      <c r="N16" s="32"/>
    </row>
    <row r="17" spans="2:14" ht="18.649999999999999" customHeight="1" x14ac:dyDescent="0.45">
      <c r="B17" s="379" t="s">
        <v>58</v>
      </c>
      <c r="C17" s="406">
        <v>403.39137811976013</v>
      </c>
      <c r="D17" s="760">
        <v>354.23148922000001</v>
      </c>
      <c r="E17" s="761">
        <f t="shared" si="0"/>
        <v>13.877899169271407</v>
      </c>
      <c r="F17" s="406">
        <v>403.39137811976013</v>
      </c>
      <c r="G17" s="760">
        <v>421.40325059155475</v>
      </c>
      <c r="H17" s="760">
        <v>420.16852934287454</v>
      </c>
      <c r="I17" s="760">
        <v>328.46209656511763</v>
      </c>
      <c r="J17" s="760">
        <v>354.23148922000001</v>
      </c>
      <c r="K17" s="32"/>
      <c r="L17" s="32"/>
      <c r="M17" s="32"/>
      <c r="N17" s="32"/>
    </row>
    <row r="18" spans="2:14" ht="18.649999999999999" customHeight="1" x14ac:dyDescent="0.45">
      <c r="B18" s="379" t="s">
        <v>59</v>
      </c>
      <c r="C18" s="406">
        <v>403.39137811976013</v>
      </c>
      <c r="D18" s="760">
        <v>356.67148922000001</v>
      </c>
      <c r="E18" s="761">
        <f t="shared" si="0"/>
        <v>13.098857158987171</v>
      </c>
      <c r="F18" s="406">
        <v>403.39137811976013</v>
      </c>
      <c r="G18" s="760">
        <v>421.40325059155475</v>
      </c>
      <c r="H18" s="760">
        <v>423.37859834287462</v>
      </c>
      <c r="I18" s="760">
        <v>332.44222756511766</v>
      </c>
      <c r="J18" s="760">
        <v>356.67148922000001</v>
      </c>
      <c r="K18" s="32"/>
      <c r="L18" s="32"/>
      <c r="M18" s="32"/>
      <c r="N18" s="32"/>
    </row>
    <row r="19" spans="2:14" ht="18.649999999999999" customHeight="1" x14ac:dyDescent="0.45">
      <c r="B19" s="307" t="s">
        <v>103</v>
      </c>
      <c r="C19" s="404">
        <v>0.1554452599999977</v>
      </c>
      <c r="D19" s="763">
        <v>0</v>
      </c>
      <c r="E19" s="764"/>
      <c r="F19" s="404">
        <v>0.1554452599999977</v>
      </c>
      <c r="G19" s="756">
        <v>0.35941663000000007</v>
      </c>
      <c r="H19" s="756">
        <v>-2.1896160000000331E-2</v>
      </c>
      <c r="I19" s="756">
        <v>-0.33752046999999974</v>
      </c>
      <c r="J19" s="764">
        <v>0</v>
      </c>
      <c r="K19" s="32"/>
      <c r="L19" s="32"/>
      <c r="M19" s="32"/>
      <c r="N19" s="32"/>
    </row>
    <row r="20" spans="2:14" ht="18.649999999999999" customHeight="1" x14ac:dyDescent="0.45">
      <c r="B20" s="307" t="s">
        <v>104</v>
      </c>
      <c r="C20" s="770">
        <v>0</v>
      </c>
      <c r="D20" s="764">
        <v>0</v>
      </c>
      <c r="E20" s="764"/>
      <c r="F20" s="404">
        <v>0</v>
      </c>
      <c r="G20" s="756">
        <v>-3.2360000000000002</v>
      </c>
      <c r="H20" s="764">
        <v>0</v>
      </c>
      <c r="I20" s="764">
        <v>0</v>
      </c>
      <c r="J20" s="764">
        <v>0</v>
      </c>
      <c r="K20" s="32"/>
      <c r="L20" s="32"/>
      <c r="M20" s="32"/>
      <c r="N20" s="32"/>
    </row>
    <row r="21" spans="2:14" ht="18.649999999999999" customHeight="1" x14ac:dyDescent="0.45">
      <c r="B21" s="378" t="s">
        <v>105</v>
      </c>
      <c r="C21" s="405">
        <v>1.3852290000000003E-2</v>
      </c>
      <c r="D21" s="765">
        <v>0</v>
      </c>
      <c r="E21" s="766"/>
      <c r="F21" s="405">
        <v>1.3852290000000003E-2</v>
      </c>
      <c r="G21" s="758">
        <v>-3.4426851300000001</v>
      </c>
      <c r="H21" s="758">
        <v>5</v>
      </c>
      <c r="I21" s="766">
        <v>0</v>
      </c>
      <c r="J21" s="766">
        <v>0</v>
      </c>
      <c r="K21" s="32"/>
      <c r="L21" s="32"/>
      <c r="M21" s="32"/>
      <c r="N21" s="32"/>
    </row>
    <row r="22" spans="2:14" ht="18.649999999999999" customHeight="1" x14ac:dyDescent="0.45">
      <c r="B22" s="379" t="s">
        <v>106</v>
      </c>
      <c r="C22" s="406">
        <v>403.56067566976014</v>
      </c>
      <c r="D22" s="760">
        <v>354.23148922000001</v>
      </c>
      <c r="E22" s="761">
        <f t="shared" si="0"/>
        <v>13.925692082988029</v>
      </c>
      <c r="F22" s="406">
        <v>403.56067566976014</v>
      </c>
      <c r="G22" s="760">
        <v>415.08398209155479</v>
      </c>
      <c r="H22" s="760">
        <v>425.14663318287455</v>
      </c>
      <c r="I22" s="760">
        <v>328.12457609511762</v>
      </c>
      <c r="J22" s="760">
        <v>354.23148922000001</v>
      </c>
      <c r="K22" s="32"/>
      <c r="L22" s="32"/>
      <c r="M22" s="32"/>
      <c r="N22" s="32"/>
    </row>
    <row r="23" spans="2:14" ht="18.649999999999999" customHeight="1" x14ac:dyDescent="0.45">
      <c r="B23" s="307" t="s">
        <v>107</v>
      </c>
      <c r="C23" s="404">
        <v>-105.90131728681484</v>
      </c>
      <c r="D23" s="756">
        <v>-78.639999999999986</v>
      </c>
      <c r="E23" s="757">
        <f t="shared" si="0"/>
        <v>34.66596806563436</v>
      </c>
      <c r="F23" s="404">
        <v>-105.90131728681484</v>
      </c>
      <c r="G23" s="756">
        <v>-125.44096327634895</v>
      </c>
      <c r="H23" s="756">
        <v>-91.359785357609042</v>
      </c>
      <c r="I23" s="756">
        <v>-79.993127187581365</v>
      </c>
      <c r="J23" s="756">
        <v>-78.639999999999986</v>
      </c>
      <c r="K23" s="32"/>
      <c r="L23" s="32"/>
      <c r="M23" s="32"/>
      <c r="N23" s="32"/>
    </row>
    <row r="24" spans="2:14" ht="18.649999999999999" customHeight="1" x14ac:dyDescent="0.45">
      <c r="B24" s="767" t="s">
        <v>108</v>
      </c>
      <c r="C24" s="768">
        <v>297.6593583829453</v>
      </c>
      <c r="D24" s="768">
        <v>275.59148922000003</v>
      </c>
      <c r="E24" s="769">
        <f t="shared" si="0"/>
        <v>8.0074566981017554</v>
      </c>
      <c r="F24" s="768">
        <v>297.6593583829453</v>
      </c>
      <c r="G24" s="768">
        <v>289.64301881520578</v>
      </c>
      <c r="H24" s="768">
        <v>333.78684782526557</v>
      </c>
      <c r="I24" s="768">
        <v>248.13144890753625</v>
      </c>
      <c r="J24" s="768">
        <v>275.59148922000003</v>
      </c>
      <c r="K24" s="32"/>
      <c r="L24" s="32"/>
      <c r="M24" s="32"/>
      <c r="N24" s="32"/>
    </row>
    <row r="25" spans="2:14" ht="18.649999999999999" customHeight="1" x14ac:dyDescent="0.45">
      <c r="B25" s="307" t="s">
        <v>109</v>
      </c>
      <c r="C25" s="770">
        <v>0</v>
      </c>
      <c r="D25" s="764">
        <v>0</v>
      </c>
      <c r="E25" s="771" t="e">
        <f t="shared" si="0"/>
        <v>#DIV/0!</v>
      </c>
      <c r="F25" s="770">
        <v>0</v>
      </c>
      <c r="G25" s="764">
        <v>0</v>
      </c>
      <c r="H25" s="764">
        <v>0</v>
      </c>
      <c r="I25" s="764">
        <v>0</v>
      </c>
      <c r="J25" s="764">
        <v>0</v>
      </c>
      <c r="K25" s="32"/>
      <c r="L25" s="32"/>
      <c r="M25" s="32"/>
      <c r="N25" s="32"/>
    </row>
    <row r="26" spans="2:14" ht="18.649999999999999" customHeight="1" x14ac:dyDescent="0.45">
      <c r="B26" s="767" t="s">
        <v>60</v>
      </c>
      <c r="C26" s="768">
        <v>297.6593583829453</v>
      </c>
      <c r="D26" s="768">
        <v>275.59148922000003</v>
      </c>
      <c r="E26" s="769">
        <f t="shared" si="0"/>
        <v>8.0074566981017554</v>
      </c>
      <c r="F26" s="768">
        <v>297.6593583829453</v>
      </c>
      <c r="G26" s="768">
        <v>289.64301881520578</v>
      </c>
      <c r="H26" s="768">
        <v>333.78684782526557</v>
      </c>
      <c r="I26" s="768">
        <v>248.13144890753625</v>
      </c>
      <c r="J26" s="768">
        <v>275.59148922000003</v>
      </c>
      <c r="K26" s="32"/>
      <c r="L26" s="32"/>
      <c r="M26" s="32"/>
      <c r="N26" s="32"/>
    </row>
    <row r="27" spans="2:14" ht="15.65" customHeight="1" x14ac:dyDescent="0.25">
      <c r="L27" s="32"/>
    </row>
    <row r="28" spans="2:14" ht="37.5" customHeight="1" x14ac:dyDescent="0.25">
      <c r="B28" s="1066" t="s">
        <v>320</v>
      </c>
      <c r="C28" s="1066"/>
      <c r="D28" s="1066"/>
      <c r="E28" s="1066"/>
      <c r="F28" s="1066"/>
      <c r="G28" s="1066"/>
      <c r="H28" s="1066"/>
      <c r="I28" s="1066"/>
      <c r="J28" s="1066"/>
      <c r="L28" s="32"/>
    </row>
  </sheetData>
  <mergeCells count="10">
    <mergeCell ref="C5:J5"/>
    <mergeCell ref="I6:I7"/>
    <mergeCell ref="J6:J7"/>
    <mergeCell ref="B28:J28"/>
    <mergeCell ref="C6:C7"/>
    <mergeCell ref="D6:D7"/>
    <mergeCell ref="E6:E7"/>
    <mergeCell ref="F6:F7"/>
    <mergeCell ref="G6:G7"/>
    <mergeCell ref="H6:H7"/>
  </mergeCells>
  <pageMargins left="0.7" right="0.7" top="0.75" bottom="0.75" header="0.3" footer="0.3"/>
  <pageSetup paperSize="9" scale="61" orientation="portrait" r:id="rId1"/>
  <ignoredErrors>
    <ignoredError sqref="B27:J28 B25 E25 B26 E26" evalError="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rgb="FFB7DEE8"/>
    <pageSetUpPr fitToPage="1"/>
  </sheetPr>
  <dimension ref="A1:K57"/>
  <sheetViews>
    <sheetView showGridLines="0" zoomScaleNormal="100" workbookViewId="0">
      <selection activeCell="B1" sqref="B1"/>
    </sheetView>
  </sheetViews>
  <sheetFormatPr baseColWidth="10" defaultColWidth="14.81640625" defaultRowHeight="14.5" x14ac:dyDescent="0.25"/>
  <cols>
    <col min="1" max="1" customWidth="true" style="15" width="2.54296875" collapsed="false"/>
    <col min="2" max="2" customWidth="true" style="2" width="115.54296875" collapsed="false"/>
    <col min="3" max="10" customWidth="true" style="154" width="17.54296875" collapsed="false"/>
    <col min="11" max="11" bestFit="true" customWidth="true" style="2" width="9.7265625" collapsed="false"/>
    <col min="12" max="16384" style="2" width="14.81640625" collapsed="false"/>
  </cols>
  <sheetData>
    <row r="1" spans="1:11" s="6" customFormat="1" ht="49.5" customHeight="1" x14ac:dyDescent="0.55000000000000004">
      <c r="C1" s="153"/>
      <c r="D1" s="153"/>
      <c r="E1" s="153"/>
      <c r="F1" s="153"/>
      <c r="G1" s="153" t="s">
        <v>5</v>
      </c>
      <c r="H1" s="153"/>
      <c r="I1" s="153"/>
      <c r="J1" s="153"/>
    </row>
    <row r="2" spans="1:11" s="68" customFormat="1" ht="56.15" customHeight="1" x14ac:dyDescent="0.7">
      <c r="B2" s="408" t="s">
        <v>321</v>
      </c>
    </row>
    <row r="3" spans="1:11" s="717" customFormat="1" ht="14.5" customHeight="1" x14ac:dyDescent="0.35">
      <c r="A3" s="1"/>
      <c r="B3" s="772"/>
      <c r="C3" s="159"/>
      <c r="D3" s="159"/>
      <c r="E3" s="159"/>
      <c r="F3" s="159"/>
      <c r="G3" s="159"/>
      <c r="H3" s="159"/>
      <c r="I3" s="159"/>
      <c r="J3" s="159"/>
      <c r="K3" s="2"/>
    </row>
    <row r="4" spans="1:11" ht="3" customHeight="1" x14ac:dyDescent="0.25">
      <c r="B4" s="267"/>
      <c r="C4" s="268"/>
      <c r="D4" s="268"/>
      <c r="E4" s="268"/>
      <c r="F4" s="268"/>
      <c r="G4" s="268"/>
      <c r="H4" s="268"/>
      <c r="I4" s="268"/>
      <c r="J4" s="268"/>
      <c r="K4" s="29"/>
    </row>
    <row r="5" spans="1:11" ht="18" customHeight="1" x14ac:dyDescent="0.25">
      <c r="B5" s="1062" t="s">
        <v>382</v>
      </c>
      <c r="C5" s="1033" t="s">
        <v>110</v>
      </c>
      <c r="D5" s="1033" t="s">
        <v>111</v>
      </c>
      <c r="E5" s="1033" t="s">
        <v>117</v>
      </c>
      <c r="F5" s="1033" t="s">
        <v>110</v>
      </c>
      <c r="G5" s="1033" t="s">
        <v>114</v>
      </c>
      <c r="H5" s="1033" t="s">
        <v>115</v>
      </c>
      <c r="I5" s="1033" t="s">
        <v>116</v>
      </c>
      <c r="J5" s="1033" t="s">
        <v>111</v>
      </c>
      <c r="K5" s="35"/>
    </row>
    <row r="6" spans="1:11" ht="18" customHeight="1" thickBot="1" x14ac:dyDescent="0.3">
      <c r="B6" s="1067"/>
      <c r="C6" s="1061"/>
      <c r="D6" s="1061"/>
      <c r="E6" s="1061"/>
      <c r="F6" s="1061"/>
      <c r="G6" s="1061"/>
      <c r="H6" s="1061"/>
      <c r="I6" s="1061"/>
      <c r="J6" s="1061"/>
      <c r="K6" s="35"/>
    </row>
    <row r="7" spans="1:11" ht="18.649999999999999" customHeight="1" x14ac:dyDescent="0.45">
      <c r="B7" s="911" t="s">
        <v>296</v>
      </c>
      <c r="C7" s="266"/>
      <c r="D7" s="266"/>
      <c r="E7" s="266"/>
      <c r="F7" s="266"/>
      <c r="G7" s="266"/>
      <c r="H7" s="266"/>
      <c r="I7" s="266"/>
      <c r="J7" s="266"/>
      <c r="K7" s="35"/>
    </row>
    <row r="8" spans="1:11" ht="18.649999999999999" customHeight="1" x14ac:dyDescent="0.25">
      <c r="B8" s="305" t="s">
        <v>54</v>
      </c>
      <c r="C8" s="381">
        <v>242.46241704515322</v>
      </c>
      <c r="D8" s="380">
        <v>203.36789909986919</v>
      </c>
      <c r="E8" s="364">
        <f>+((C8-D8)/D8)*100</f>
        <v>19.223544186826469</v>
      </c>
      <c r="F8" s="381">
        <v>242.46241704515322</v>
      </c>
      <c r="G8" s="773">
        <v>249.03422562753937</v>
      </c>
      <c r="H8" s="773">
        <v>248.91581434402639</v>
      </c>
      <c r="I8" s="773">
        <v>226.287826746695</v>
      </c>
      <c r="J8" s="773">
        <v>203.36789909986919</v>
      </c>
      <c r="K8" s="35"/>
    </row>
    <row r="9" spans="1:11" ht="18.649999999999999" customHeight="1" x14ac:dyDescent="0.25">
      <c r="B9" s="95" t="s">
        <v>291</v>
      </c>
      <c r="C9" s="450">
        <v>9.5178520409687586</v>
      </c>
      <c r="D9" s="99">
        <v>4.7559412031937027</v>
      </c>
      <c r="E9" s="774">
        <f t="shared" ref="E9:E26" si="0">+((C9-D9)/D9)*100</f>
        <v>100.12551952024438</v>
      </c>
      <c r="F9" s="450">
        <v>9.5178520409687586</v>
      </c>
      <c r="G9" s="645">
        <v>3.517175083638707</v>
      </c>
      <c r="H9" s="645">
        <v>5.234773726361305</v>
      </c>
      <c r="I9" s="645">
        <v>7.2563432847991933</v>
      </c>
      <c r="J9" s="645">
        <v>4.7559412031937027</v>
      </c>
      <c r="K9" s="35"/>
    </row>
    <row r="10" spans="1:11" ht="18.649999999999999" customHeight="1" x14ac:dyDescent="0.25">
      <c r="B10" s="95" t="s">
        <v>55</v>
      </c>
      <c r="C10" s="450">
        <v>74.045850759999993</v>
      </c>
      <c r="D10" s="645">
        <v>73.047357160000004</v>
      </c>
      <c r="E10" s="775">
        <f t="shared" si="0"/>
        <v>1.3669126972149435</v>
      </c>
      <c r="F10" s="450">
        <v>74.045850759999993</v>
      </c>
      <c r="G10" s="645">
        <v>73.052451429999962</v>
      </c>
      <c r="H10" s="645">
        <v>71.428841460000029</v>
      </c>
      <c r="I10" s="645">
        <v>73.917477659999989</v>
      </c>
      <c r="J10" s="645">
        <v>73.047357160000004</v>
      </c>
      <c r="K10" s="35"/>
    </row>
    <row r="11" spans="1:11" ht="18.649999999999999" customHeight="1" x14ac:dyDescent="0.25">
      <c r="B11" s="95" t="s">
        <v>99</v>
      </c>
      <c r="C11" s="450">
        <v>8.9872690100000003</v>
      </c>
      <c r="D11" s="645">
        <v>6.9185279900000101</v>
      </c>
      <c r="E11" s="775">
        <f t="shared" si="0"/>
        <v>29.901462030508995</v>
      </c>
      <c r="F11" s="450">
        <v>8.9872690100000003</v>
      </c>
      <c r="G11" s="645">
        <v>3.6232987299999984</v>
      </c>
      <c r="H11" s="645">
        <v>4.7362512199999998</v>
      </c>
      <c r="I11" s="645">
        <v>9.6052535699999915</v>
      </c>
      <c r="J11" s="645">
        <v>6.9185279900000101</v>
      </c>
      <c r="K11" s="35"/>
    </row>
    <row r="12" spans="1:11" ht="18.649999999999999" customHeight="1" x14ac:dyDescent="0.25">
      <c r="B12" s="95" t="s">
        <v>100</v>
      </c>
      <c r="C12" s="450"/>
      <c r="D12" s="645"/>
      <c r="E12" s="775"/>
      <c r="F12" s="450"/>
      <c r="G12" s="645"/>
      <c r="H12" s="645"/>
      <c r="I12" s="645"/>
      <c r="J12" s="645"/>
      <c r="K12" s="35"/>
    </row>
    <row r="13" spans="1:11" ht="18.649999999999999" customHeight="1" x14ac:dyDescent="0.25">
      <c r="B13" s="361" t="s">
        <v>101</v>
      </c>
      <c r="C13" s="382">
        <v>-19.848906190000001</v>
      </c>
      <c r="D13" s="776">
        <v>-25.730095940000005</v>
      </c>
      <c r="E13" s="777">
        <f t="shared" si="0"/>
        <v>-22.857239878601103</v>
      </c>
      <c r="F13" s="382">
        <v>-19.848906190000001</v>
      </c>
      <c r="G13" s="776">
        <v>-37.903934650000004</v>
      </c>
      <c r="H13" s="776">
        <v>2.0251091499999956</v>
      </c>
      <c r="I13" s="776">
        <v>-15.061797479999997</v>
      </c>
      <c r="J13" s="776">
        <v>-25.730095940000005</v>
      </c>
      <c r="K13" s="35"/>
    </row>
    <row r="14" spans="1:11" ht="18.649999999999999" customHeight="1" x14ac:dyDescent="0.25">
      <c r="B14" s="305" t="s">
        <v>56</v>
      </c>
      <c r="C14" s="381">
        <v>315.16448266612196</v>
      </c>
      <c r="D14" s="773">
        <v>262.35962951306294</v>
      </c>
      <c r="E14" s="778">
        <f t="shared" si="0"/>
        <v>20.126897286394378</v>
      </c>
      <c r="F14" s="381">
        <v>315.16448266612196</v>
      </c>
      <c r="G14" s="773">
        <v>291.32321622117803</v>
      </c>
      <c r="H14" s="773">
        <v>332.34078990038773</v>
      </c>
      <c r="I14" s="773">
        <v>302.0051037814942</v>
      </c>
      <c r="J14" s="773">
        <v>262.35962951306294</v>
      </c>
      <c r="K14" s="35"/>
    </row>
    <row r="15" spans="1:11" ht="18.649999999999999" customHeight="1" x14ac:dyDescent="0.25">
      <c r="B15" s="95" t="s">
        <v>57</v>
      </c>
      <c r="C15" s="450">
        <v>-129.83110952000001</v>
      </c>
      <c r="D15" s="645">
        <v>-126.42319090000001</v>
      </c>
      <c r="E15" s="775">
        <f t="shared" si="0"/>
        <v>2.6956435727806043</v>
      </c>
      <c r="F15" s="450">
        <v>-129.83110952000001</v>
      </c>
      <c r="G15" s="645">
        <v>-118.5467688</v>
      </c>
      <c r="H15" s="645">
        <v>-128.51161024000004</v>
      </c>
      <c r="I15" s="645">
        <v>-127.19079556</v>
      </c>
      <c r="J15" s="645">
        <v>-126.42319090000001</v>
      </c>
      <c r="K15" s="35"/>
    </row>
    <row r="16" spans="1:11" ht="18.649999999999999" customHeight="1" x14ac:dyDescent="0.25">
      <c r="B16" s="361" t="s">
        <v>102</v>
      </c>
      <c r="C16" s="779"/>
      <c r="D16" s="780"/>
      <c r="E16" s="777"/>
      <c r="F16" s="779"/>
      <c r="G16" s="780"/>
      <c r="H16" s="780"/>
      <c r="I16" s="780"/>
      <c r="J16" s="780"/>
      <c r="K16" s="35"/>
    </row>
    <row r="17" spans="1:11" ht="18.649999999999999" customHeight="1" x14ac:dyDescent="0.25">
      <c r="B17" s="305" t="s">
        <v>58</v>
      </c>
      <c r="C17" s="381">
        <v>185.33337314612194</v>
      </c>
      <c r="D17" s="773">
        <v>135.93643861306293</v>
      </c>
      <c r="E17" s="778">
        <f t="shared" si="0"/>
        <v>36.338258554547835</v>
      </c>
      <c r="F17" s="381">
        <v>185.33337314612194</v>
      </c>
      <c r="G17" s="773">
        <v>172.77644742117803</v>
      </c>
      <c r="H17" s="773">
        <v>203.82917966038769</v>
      </c>
      <c r="I17" s="773">
        <v>174.8143082214942</v>
      </c>
      <c r="J17" s="773">
        <v>135.93643861306293</v>
      </c>
      <c r="K17" s="35"/>
    </row>
    <row r="18" spans="1:11" ht="18.649999999999999" customHeight="1" x14ac:dyDescent="0.25">
      <c r="B18" s="305" t="s">
        <v>59</v>
      </c>
      <c r="C18" s="381">
        <v>185.33337314612194</v>
      </c>
      <c r="D18" s="773">
        <v>135.93643861306293</v>
      </c>
      <c r="E18" s="778">
        <f t="shared" si="0"/>
        <v>36.338258554547835</v>
      </c>
      <c r="F18" s="381">
        <v>185.33337314612194</v>
      </c>
      <c r="G18" s="773">
        <v>172.77644742117803</v>
      </c>
      <c r="H18" s="773">
        <v>203.82917966038769</v>
      </c>
      <c r="I18" s="773">
        <v>174.8143082214942</v>
      </c>
      <c r="J18" s="773">
        <v>135.93643861306293</v>
      </c>
      <c r="K18" s="35"/>
    </row>
    <row r="19" spans="1:11" ht="18.649999999999999" customHeight="1" x14ac:dyDescent="0.25">
      <c r="B19" s="95" t="s">
        <v>103</v>
      </c>
      <c r="C19" s="450">
        <v>-19.651335340000003</v>
      </c>
      <c r="D19" s="645">
        <v>-22.371364659999998</v>
      </c>
      <c r="E19" s="781">
        <f t="shared" si="0"/>
        <v>-12.158531056728101</v>
      </c>
      <c r="F19" s="450">
        <v>-19.651335340000003</v>
      </c>
      <c r="G19" s="645">
        <v>-5.6781159400000032</v>
      </c>
      <c r="H19" s="645">
        <v>-8.6688835500000003</v>
      </c>
      <c r="I19" s="645">
        <v>-14.240921820000001</v>
      </c>
      <c r="J19" s="645">
        <v>-22.371364659999998</v>
      </c>
      <c r="K19" s="35"/>
    </row>
    <row r="20" spans="1:11" ht="18.649999999999999" customHeight="1" x14ac:dyDescent="0.25">
      <c r="B20" s="95" t="s">
        <v>104</v>
      </c>
      <c r="C20" s="450">
        <v>-1.8952155999999851</v>
      </c>
      <c r="D20" s="645">
        <v>-1.0973832699999986</v>
      </c>
      <c r="E20" s="775">
        <f t="shared" si="0"/>
        <v>72.703161403215816</v>
      </c>
      <c r="F20" s="450">
        <v>-1.8952155999999851</v>
      </c>
      <c r="G20" s="645">
        <v>-13.236621329995703</v>
      </c>
      <c r="H20" s="645">
        <v>-18.077786360000097</v>
      </c>
      <c r="I20" s="645">
        <v>-1.2630209799999466</v>
      </c>
      <c r="J20" s="645">
        <v>-1.0973832699999986</v>
      </c>
      <c r="K20" s="35"/>
    </row>
    <row r="21" spans="1:11" ht="18.649999999999999" customHeight="1" x14ac:dyDescent="0.25">
      <c r="B21" s="361" t="s">
        <v>105</v>
      </c>
      <c r="C21" s="382">
        <v>0.1073036</v>
      </c>
      <c r="D21" s="776">
        <v>-1.4457155899999998</v>
      </c>
      <c r="E21" s="782">
        <f t="shared" si="0"/>
        <v>-107.42217907465465</v>
      </c>
      <c r="F21" s="382">
        <v>0.1073036</v>
      </c>
      <c r="G21" s="776">
        <v>-10.408630630000001</v>
      </c>
      <c r="H21" s="776">
        <v>-1.7574340399999995</v>
      </c>
      <c r="I21" s="776">
        <v>2.7731106799999994</v>
      </c>
      <c r="J21" s="776">
        <v>-1.4457155899999998</v>
      </c>
      <c r="K21" s="35"/>
    </row>
    <row r="22" spans="1:11" ht="18.649999999999999" customHeight="1" x14ac:dyDescent="0.25">
      <c r="B22" s="305" t="s">
        <v>106</v>
      </c>
      <c r="C22" s="381">
        <v>163.89412580612193</v>
      </c>
      <c r="D22" s="773">
        <v>111.02197509306293</v>
      </c>
      <c r="E22" s="778">
        <f t="shared" si="0"/>
        <v>47.623140075412557</v>
      </c>
      <c r="F22" s="381">
        <v>163.89412580612193</v>
      </c>
      <c r="G22" s="773">
        <v>143.45307952118233</v>
      </c>
      <c r="H22" s="773">
        <v>175.32507571038761</v>
      </c>
      <c r="I22" s="773">
        <v>162.08347610149426</v>
      </c>
      <c r="J22" s="773">
        <v>111.02197509306293</v>
      </c>
      <c r="K22" s="35"/>
    </row>
    <row r="23" spans="1:11" ht="18.649999999999999" customHeight="1" x14ac:dyDescent="0.25">
      <c r="B23" s="361" t="s">
        <v>107</v>
      </c>
      <c r="C23" s="382">
        <v>-52.899696749302421</v>
      </c>
      <c r="D23" s="776">
        <v>-39.282207502735872</v>
      </c>
      <c r="E23" s="783">
        <f t="shared" si="0"/>
        <v>34.66579429279308</v>
      </c>
      <c r="F23" s="382">
        <v>-52.899696749302421</v>
      </c>
      <c r="G23" s="776">
        <v>-32.090778816022947</v>
      </c>
      <c r="H23" s="776">
        <v>-52.72736936040436</v>
      </c>
      <c r="I23" s="776">
        <v>-48.407140576962085</v>
      </c>
      <c r="J23" s="776">
        <v>-39.282207502735872</v>
      </c>
      <c r="K23" s="35"/>
    </row>
    <row r="24" spans="1:11" ht="18.649999999999999" customHeight="1" x14ac:dyDescent="0.25">
      <c r="B24" s="305" t="s">
        <v>108</v>
      </c>
      <c r="C24" s="381">
        <v>110.99442905681951</v>
      </c>
      <c r="D24" s="773">
        <v>71.739767590327062</v>
      </c>
      <c r="E24" s="778">
        <f t="shared" si="0"/>
        <v>54.71813303140015</v>
      </c>
      <c r="F24" s="381">
        <v>110.99442905681951</v>
      </c>
      <c r="G24" s="773">
        <v>111.36230070515938</v>
      </c>
      <c r="H24" s="773">
        <v>122.59770634998324</v>
      </c>
      <c r="I24" s="773">
        <v>113.67633552453216</v>
      </c>
      <c r="J24" s="773">
        <v>71.739767590327062</v>
      </c>
      <c r="K24" s="35"/>
    </row>
    <row r="25" spans="1:11" ht="18.649999999999999" customHeight="1" x14ac:dyDescent="0.25">
      <c r="B25" s="361" t="s">
        <v>109</v>
      </c>
      <c r="C25" s="544">
        <v>0</v>
      </c>
      <c r="D25" s="784">
        <v>0</v>
      </c>
      <c r="E25" s="782" t="e">
        <f t="shared" si="0"/>
        <v>#DIV/0!</v>
      </c>
      <c r="F25" s="544">
        <v>0</v>
      </c>
      <c r="G25" s="784">
        <v>0</v>
      </c>
      <c r="H25" s="784">
        <v>0</v>
      </c>
      <c r="I25" s="784">
        <v>0</v>
      </c>
      <c r="J25" s="784">
        <v>0</v>
      </c>
      <c r="K25" s="35"/>
    </row>
    <row r="26" spans="1:11" ht="18.649999999999999" customHeight="1" x14ac:dyDescent="0.25">
      <c r="B26" s="305" t="s">
        <v>60</v>
      </c>
      <c r="C26" s="381">
        <v>110.99442905681951</v>
      </c>
      <c r="D26" s="773">
        <v>71.739767590327062</v>
      </c>
      <c r="E26" s="778">
        <f t="shared" si="0"/>
        <v>54.71813303140015</v>
      </c>
      <c r="F26" s="381">
        <v>110.99442905681951</v>
      </c>
      <c r="G26" s="773">
        <v>111.36230070515938</v>
      </c>
      <c r="H26" s="773">
        <v>122.59770634998324</v>
      </c>
      <c r="I26" s="773">
        <v>113.67633552453216</v>
      </c>
      <c r="J26" s="773">
        <v>71.739767590327062</v>
      </c>
      <c r="K26" s="35"/>
    </row>
    <row r="27" spans="1:11" s="36" customFormat="1" ht="18.649999999999999" customHeight="1" x14ac:dyDescent="0.25">
      <c r="A27" s="15"/>
      <c r="B27" s="722"/>
      <c r="C27" s="99"/>
      <c r="D27" s="99"/>
      <c r="E27" s="100"/>
      <c r="F27" s="99"/>
      <c r="G27" s="99"/>
      <c r="H27" s="99"/>
      <c r="I27" s="99"/>
      <c r="J27" s="99"/>
      <c r="K27" s="35"/>
    </row>
    <row r="28" spans="1:11" s="36" customFormat="1" ht="18.649999999999999" customHeight="1" x14ac:dyDescent="0.45">
      <c r="A28" s="15"/>
      <c r="B28" s="912" t="s">
        <v>322</v>
      </c>
      <c r="C28" s="261"/>
      <c r="D28" s="261"/>
      <c r="E28" s="261"/>
      <c r="F28" s="261"/>
      <c r="G28" s="261"/>
      <c r="H28" s="261"/>
      <c r="I28" s="261"/>
      <c r="J28" s="261"/>
      <c r="K28" s="35"/>
    </row>
    <row r="29" spans="1:11" s="36" customFormat="1" ht="18.649999999999999" customHeight="1" x14ac:dyDescent="0.25">
      <c r="A29" s="15"/>
      <c r="B29" s="723" t="s">
        <v>120</v>
      </c>
      <c r="C29" s="724">
        <v>13.78026015</v>
      </c>
      <c r="D29" s="725">
        <v>13.735008369999999</v>
      </c>
      <c r="E29" s="726">
        <f t="shared" ref="E29:E48" si="1">+((C29-D29)/D29)*100</f>
        <v>0.32946306824857774</v>
      </c>
      <c r="F29" s="724">
        <v>13.78026015</v>
      </c>
      <c r="G29" s="725">
        <v>14.108374540000003</v>
      </c>
      <c r="H29" s="725">
        <v>14.115120970000001</v>
      </c>
      <c r="I29" s="725">
        <v>14.138797570000001</v>
      </c>
      <c r="J29" s="725">
        <v>13.735008369999999</v>
      </c>
      <c r="K29" s="35"/>
    </row>
    <row r="30" spans="1:11" s="36" customFormat="1" ht="18.649999999999999" customHeight="1" x14ac:dyDescent="0.25">
      <c r="A30" s="15"/>
      <c r="B30" s="284" t="s">
        <v>144</v>
      </c>
      <c r="C30" s="398">
        <v>7.2447611000000007</v>
      </c>
      <c r="D30" s="719">
        <v>8.4402954899999987</v>
      </c>
      <c r="E30" s="727">
        <f t="shared" si="1"/>
        <v>-14.164603495416225</v>
      </c>
      <c r="F30" s="398">
        <v>7.2447611000000007</v>
      </c>
      <c r="G30" s="719">
        <v>7.4590769900000069</v>
      </c>
      <c r="H30" s="719">
        <v>7.587419419999998</v>
      </c>
      <c r="I30" s="719">
        <v>6.9083984300000019</v>
      </c>
      <c r="J30" s="719">
        <v>8.4402954899999987</v>
      </c>
      <c r="K30" s="35"/>
    </row>
    <row r="31" spans="1:11" s="36" customFormat="1" ht="18.649999999999999" customHeight="1" x14ac:dyDescent="0.25">
      <c r="A31" s="15"/>
      <c r="B31" s="285" t="s">
        <v>146</v>
      </c>
      <c r="C31" s="398">
        <v>6.9346203200000005</v>
      </c>
      <c r="D31" s="719">
        <v>8.2098374199999995</v>
      </c>
      <c r="E31" s="727">
        <f t="shared" si="1"/>
        <v>-15.532793583627374</v>
      </c>
      <c r="F31" s="398">
        <v>6.9346203200000005</v>
      </c>
      <c r="G31" s="719">
        <v>7.244527110000007</v>
      </c>
      <c r="H31" s="719">
        <v>7.365175439999998</v>
      </c>
      <c r="I31" s="719">
        <v>6.6908794700000023</v>
      </c>
      <c r="J31" s="719">
        <v>8.2098374199999995</v>
      </c>
      <c r="K31" s="35"/>
    </row>
    <row r="32" spans="1:11" s="36" customFormat="1" ht="18.649999999999999" customHeight="1" x14ac:dyDescent="0.25">
      <c r="A32" s="15"/>
      <c r="B32" s="285" t="s">
        <v>440</v>
      </c>
      <c r="C32" s="398">
        <v>0.31014078</v>
      </c>
      <c r="D32" s="719">
        <v>0.23045807000000001</v>
      </c>
      <c r="E32" s="727">
        <f t="shared" si="1"/>
        <v>34.575795067623353</v>
      </c>
      <c r="F32" s="398">
        <v>0.31014078</v>
      </c>
      <c r="G32" s="719">
        <v>0.21454988000000003</v>
      </c>
      <c r="H32" s="719">
        <v>0.22224397999999995</v>
      </c>
      <c r="I32" s="719">
        <v>0.21751895999999998</v>
      </c>
      <c r="J32" s="719">
        <v>0.23045807000000001</v>
      </c>
      <c r="K32" s="35"/>
    </row>
    <row r="33" spans="1:11" s="36" customFormat="1" ht="18.649999999999999" customHeight="1" x14ac:dyDescent="0.25">
      <c r="A33" s="15"/>
      <c r="B33" s="284" t="s">
        <v>145</v>
      </c>
      <c r="C33" s="398">
        <v>6.5354990499999994</v>
      </c>
      <c r="D33" s="719">
        <v>5.2947128800000005</v>
      </c>
      <c r="E33" s="727">
        <f t="shared" si="1"/>
        <v>23.434437298515022</v>
      </c>
      <c r="F33" s="398">
        <v>6.5354990499999994</v>
      </c>
      <c r="G33" s="719">
        <v>6.6492975499999964</v>
      </c>
      <c r="H33" s="719">
        <v>6.5277015500000033</v>
      </c>
      <c r="I33" s="719">
        <v>7.2303991399999994</v>
      </c>
      <c r="J33" s="719">
        <v>5.2947128800000005</v>
      </c>
      <c r="K33" s="35"/>
    </row>
    <row r="34" spans="1:11" s="36" customFormat="1" ht="18.649999999999999" hidden="1" customHeight="1" x14ac:dyDescent="0.25">
      <c r="A34" s="15"/>
      <c r="B34" s="285" t="s">
        <v>177</v>
      </c>
      <c r="C34" s="398">
        <v>0</v>
      </c>
      <c r="D34" s="719">
        <v>0</v>
      </c>
      <c r="E34" s="785" t="e">
        <f t="shared" si="1"/>
        <v>#DIV/0!</v>
      </c>
      <c r="F34" s="398">
        <v>0</v>
      </c>
      <c r="G34" s="719">
        <v>0</v>
      </c>
      <c r="H34" s="719">
        <v>0</v>
      </c>
      <c r="I34" s="719">
        <v>0</v>
      </c>
      <c r="J34" s="719">
        <v>0</v>
      </c>
      <c r="K34" s="35"/>
    </row>
    <row r="35" spans="1:11" s="36" customFormat="1" ht="18.649999999999999" hidden="1" customHeight="1" x14ac:dyDescent="0.25">
      <c r="A35" s="15"/>
      <c r="B35" s="906" t="s">
        <v>178</v>
      </c>
      <c r="C35" s="398">
        <v>0</v>
      </c>
      <c r="D35" s="719">
        <v>0</v>
      </c>
      <c r="E35" s="785" t="e">
        <f t="shared" si="1"/>
        <v>#DIV/0!</v>
      </c>
      <c r="F35" s="398">
        <v>0</v>
      </c>
      <c r="G35" s="719">
        <v>0</v>
      </c>
      <c r="H35" s="719">
        <v>0</v>
      </c>
      <c r="I35" s="719">
        <v>0</v>
      </c>
      <c r="J35" s="719">
        <v>0</v>
      </c>
      <c r="K35" s="35"/>
    </row>
    <row r="36" spans="1:11" s="36" customFormat="1" ht="18.649999999999999" customHeight="1" x14ac:dyDescent="0.25">
      <c r="A36" s="15"/>
      <c r="B36" s="285" t="s">
        <v>441</v>
      </c>
      <c r="C36" s="398">
        <v>6.5354990499999994</v>
      </c>
      <c r="D36" s="719">
        <v>5.2947128800000005</v>
      </c>
      <c r="E36" s="727">
        <f t="shared" si="1"/>
        <v>23.434437298515022</v>
      </c>
      <c r="F36" s="398">
        <v>6.5354990499999994</v>
      </c>
      <c r="G36" s="719">
        <v>6.6492975499999964</v>
      </c>
      <c r="H36" s="719">
        <v>6.5277015500000033</v>
      </c>
      <c r="I36" s="719">
        <v>7.2303991399999994</v>
      </c>
      <c r="J36" s="719">
        <v>5.2947128800000005</v>
      </c>
      <c r="K36" s="35"/>
    </row>
    <row r="37" spans="1:11" s="36" customFormat="1" ht="18.5" customHeight="1" x14ac:dyDescent="0.25">
      <c r="A37" s="15"/>
      <c r="B37" s="723" t="s">
        <v>118</v>
      </c>
      <c r="C37" s="724">
        <v>12.40282333</v>
      </c>
      <c r="D37" s="725">
        <v>12.612029759999999</v>
      </c>
      <c r="E37" s="726">
        <f t="shared" si="1"/>
        <v>-1.6587847791440533</v>
      </c>
      <c r="F37" s="724">
        <v>12.40282333</v>
      </c>
      <c r="G37" s="725">
        <v>11.986206659999997</v>
      </c>
      <c r="H37" s="725">
        <v>12.349396250000005</v>
      </c>
      <c r="I37" s="725">
        <v>12.167269330000002</v>
      </c>
      <c r="J37" s="725">
        <v>12.612029759999999</v>
      </c>
      <c r="K37" s="35"/>
    </row>
    <row r="38" spans="1:11" s="36" customFormat="1" ht="18.649999999999999" hidden="1" customHeight="1" x14ac:dyDescent="0.25">
      <c r="A38" s="15"/>
      <c r="B38" s="284" t="s">
        <v>179</v>
      </c>
      <c r="C38" s="398">
        <v>0</v>
      </c>
      <c r="D38" s="719">
        <v>0</v>
      </c>
      <c r="E38" s="785" t="e">
        <f t="shared" si="1"/>
        <v>#DIV/0!</v>
      </c>
      <c r="F38" s="398">
        <v>0</v>
      </c>
      <c r="G38" s="719">
        <v>0</v>
      </c>
      <c r="H38" s="719">
        <v>0</v>
      </c>
      <c r="I38" s="719">
        <v>0</v>
      </c>
      <c r="J38" s="719">
        <v>0</v>
      </c>
      <c r="K38" s="35"/>
    </row>
    <row r="39" spans="1:11" s="36" customFormat="1" ht="18.649999999999999" customHeight="1" x14ac:dyDescent="0.25">
      <c r="A39" s="15"/>
      <c r="B39" s="284" t="s">
        <v>180</v>
      </c>
      <c r="C39" s="398">
        <v>12.40282333</v>
      </c>
      <c r="D39" s="719">
        <v>12.612029759999999</v>
      </c>
      <c r="E39" s="727">
        <f t="shared" si="1"/>
        <v>-1.6587847791440533</v>
      </c>
      <c r="F39" s="398">
        <v>12.40282333</v>
      </c>
      <c r="G39" s="719">
        <v>11.986206659999997</v>
      </c>
      <c r="H39" s="719">
        <v>12.349396250000005</v>
      </c>
      <c r="I39" s="719">
        <v>12.167269330000002</v>
      </c>
      <c r="J39" s="719">
        <v>12.612029759999999</v>
      </c>
      <c r="K39" s="35"/>
    </row>
    <row r="40" spans="1:11" s="36" customFormat="1" ht="18.649999999999999" customHeight="1" x14ac:dyDescent="0.25">
      <c r="A40" s="15"/>
      <c r="B40" s="723" t="s">
        <v>119</v>
      </c>
      <c r="C40" s="724">
        <v>47.86276728</v>
      </c>
      <c r="D40" s="725">
        <v>46.700319030000003</v>
      </c>
      <c r="E40" s="726">
        <f t="shared" si="1"/>
        <v>2.4891655435014211</v>
      </c>
      <c r="F40" s="724">
        <v>47.86276728</v>
      </c>
      <c r="G40" s="725">
        <v>46.957870229999976</v>
      </c>
      <c r="H40" s="725">
        <v>44.964324240000018</v>
      </c>
      <c r="I40" s="725">
        <v>47.611410760000012</v>
      </c>
      <c r="J40" s="725">
        <v>46.700319030000003</v>
      </c>
      <c r="K40" s="35"/>
    </row>
    <row r="41" spans="1:11" s="36" customFormat="1" ht="18.649999999999999" customHeight="1" x14ac:dyDescent="0.25">
      <c r="A41" s="15"/>
      <c r="B41" s="284" t="s">
        <v>169</v>
      </c>
      <c r="C41" s="398">
        <v>46.509215580000003</v>
      </c>
      <c r="D41" s="719">
        <v>46.21087618</v>
      </c>
      <c r="E41" s="729">
        <f t="shared" si="1"/>
        <v>0.64560429202405845</v>
      </c>
      <c r="F41" s="398">
        <v>46.509215580000003</v>
      </c>
      <c r="G41" s="719">
        <v>46.344168519999975</v>
      </c>
      <c r="H41" s="719">
        <v>44.538695390000015</v>
      </c>
      <c r="I41" s="719">
        <v>47.27970237000001</v>
      </c>
      <c r="J41" s="719">
        <v>46.21087618</v>
      </c>
      <c r="K41" s="35"/>
    </row>
    <row r="42" spans="1:11" s="36" customFormat="1" ht="18.649999999999999" customHeight="1" x14ac:dyDescent="0.25">
      <c r="A42" s="15"/>
      <c r="B42" s="284" t="s">
        <v>170</v>
      </c>
      <c r="C42" s="398">
        <v>1.3535516999999999</v>
      </c>
      <c r="D42" s="719">
        <v>0.48944284999999987</v>
      </c>
      <c r="E42" s="786">
        <f t="shared" si="1"/>
        <v>176.54948887290934</v>
      </c>
      <c r="F42" s="398">
        <v>1.3535516999999999</v>
      </c>
      <c r="G42" s="719">
        <v>0.61370170999999984</v>
      </c>
      <c r="H42" s="719">
        <v>0.42562884999999995</v>
      </c>
      <c r="I42" s="719">
        <v>0.33170839000000008</v>
      </c>
      <c r="J42" s="719">
        <v>0.48944284999999987</v>
      </c>
      <c r="K42" s="35"/>
    </row>
    <row r="43" spans="1:11" s="36" customFormat="1" ht="4" customHeight="1" x14ac:dyDescent="0.25">
      <c r="A43" s="15"/>
      <c r="B43" s="365"/>
      <c r="C43" s="400"/>
      <c r="D43" s="731"/>
      <c r="E43" s="732"/>
      <c r="F43" s="400"/>
      <c r="G43" s="731"/>
      <c r="H43" s="731"/>
      <c r="I43" s="731"/>
      <c r="J43" s="731"/>
      <c r="K43" s="35"/>
    </row>
    <row r="44" spans="1:11" s="36" customFormat="1" ht="18.649999999999999" customHeight="1" x14ac:dyDescent="0.25">
      <c r="A44" s="15"/>
      <c r="B44" s="305" t="s">
        <v>299</v>
      </c>
      <c r="C44" s="397">
        <f>+C29+C37+C40</f>
        <v>74.045850760000008</v>
      </c>
      <c r="D44" s="718">
        <f>+D29+D37+D40</f>
        <v>73.047357160000004</v>
      </c>
      <c r="E44" s="733">
        <f t="shared" si="1"/>
        <v>1.3669126972149628</v>
      </c>
      <c r="F44" s="397">
        <f>+F29+F37+F40</f>
        <v>74.045850760000008</v>
      </c>
      <c r="G44" s="718">
        <f>+G29+G37+G40</f>
        <v>73.052451429999977</v>
      </c>
      <c r="H44" s="718">
        <f>+H29+H37+H40</f>
        <v>71.428841460000029</v>
      </c>
      <c r="I44" s="718">
        <f>+I29+I37+I40</f>
        <v>73.917477660000017</v>
      </c>
      <c r="J44" s="718">
        <f>+J29+J37+J40</f>
        <v>73.047357160000004</v>
      </c>
      <c r="K44" s="35"/>
    </row>
    <row r="45" spans="1:11" s="36" customFormat="1" ht="18.649999999999999" customHeight="1" x14ac:dyDescent="0.25">
      <c r="A45" s="15"/>
      <c r="B45" s="95" t="s">
        <v>161</v>
      </c>
      <c r="C45" s="398">
        <v>-67.737293300000005</v>
      </c>
      <c r="D45" s="719">
        <v>-62.460561189999993</v>
      </c>
      <c r="E45" s="729">
        <f t="shared" si="1"/>
        <v>8.4481023056270956</v>
      </c>
      <c r="F45" s="398">
        <v>-67.737293300000005</v>
      </c>
      <c r="G45" s="719">
        <v>-68.458736999999985</v>
      </c>
      <c r="H45" s="719">
        <v>-62.778242220000003</v>
      </c>
      <c r="I45" s="719">
        <v>-61.698631710000015</v>
      </c>
      <c r="J45" s="719">
        <v>-62.460561189999993</v>
      </c>
      <c r="K45" s="35"/>
    </row>
    <row r="46" spans="1:11" s="36" customFormat="1" ht="18.649999999999999" customHeight="1" x14ac:dyDescent="0.25">
      <c r="A46" s="15"/>
      <c r="B46" s="95" t="s">
        <v>162</v>
      </c>
      <c r="C46" s="398">
        <v>-46.536995249999997</v>
      </c>
      <c r="D46" s="719">
        <v>-45.926115119999992</v>
      </c>
      <c r="E46" s="729">
        <f t="shared" si="1"/>
        <v>1.3301367389857413</v>
      </c>
      <c r="F46" s="398">
        <v>-46.536995249999997</v>
      </c>
      <c r="G46" s="719">
        <v>-29.240114999999989</v>
      </c>
      <c r="H46" s="719">
        <v>-47.000472410000015</v>
      </c>
      <c r="I46" s="719">
        <v>-47.307999850000002</v>
      </c>
      <c r="J46" s="719">
        <v>-45.926115119999992</v>
      </c>
      <c r="K46" s="35"/>
    </row>
    <row r="47" spans="1:11" s="36" customFormat="1" ht="18.649999999999999" customHeight="1" x14ac:dyDescent="0.25">
      <c r="A47" s="15"/>
      <c r="B47" s="361" t="s">
        <v>163</v>
      </c>
      <c r="C47" s="399">
        <v>-15.55682097</v>
      </c>
      <c r="D47" s="720">
        <v>-18.036514590000003</v>
      </c>
      <c r="E47" s="732">
        <f t="shared" si="1"/>
        <v>-13.748186256422407</v>
      </c>
      <c r="F47" s="399">
        <v>-15.55682097</v>
      </c>
      <c r="G47" s="720">
        <v>-20.847916800000007</v>
      </c>
      <c r="H47" s="720">
        <v>-18.732895610000007</v>
      </c>
      <c r="I47" s="720">
        <v>-18.184163999999996</v>
      </c>
      <c r="J47" s="720">
        <v>-18.036514590000003</v>
      </c>
      <c r="K47" s="35"/>
    </row>
    <row r="48" spans="1:11" s="36" customFormat="1" ht="18.649999999999999" customHeight="1" x14ac:dyDescent="0.25">
      <c r="A48" s="15"/>
      <c r="B48" s="305" t="s">
        <v>57</v>
      </c>
      <c r="C48" s="397">
        <v>-129.83110952000001</v>
      </c>
      <c r="D48" s="718">
        <v>-126.42319090000001</v>
      </c>
      <c r="E48" s="733">
        <f t="shared" si="1"/>
        <v>2.6956435727806043</v>
      </c>
      <c r="F48" s="397">
        <v>-129.83110952000001</v>
      </c>
      <c r="G48" s="718">
        <v>-118.5467688</v>
      </c>
      <c r="H48" s="718">
        <v>-128.51161024000004</v>
      </c>
      <c r="I48" s="718">
        <v>-127.19079556</v>
      </c>
      <c r="J48" s="718">
        <v>-126.42319090000001</v>
      </c>
      <c r="K48" s="35"/>
    </row>
    <row r="49" spans="1:11" s="36" customFormat="1" ht="18.649999999999999" customHeight="1" x14ac:dyDescent="0.25">
      <c r="A49" s="15"/>
      <c r="B49" s="722"/>
      <c r="C49" s="734"/>
      <c r="D49" s="735"/>
      <c r="E49" s="734"/>
      <c r="F49" s="734"/>
      <c r="G49" s="734"/>
      <c r="H49" s="734"/>
      <c r="I49" s="734"/>
      <c r="J49" s="734"/>
      <c r="K49" s="35"/>
    </row>
    <row r="50" spans="1:11" s="36" customFormat="1" ht="18.649999999999999" customHeight="1" x14ac:dyDescent="0.25">
      <c r="A50" s="15"/>
      <c r="B50" s="304" t="s">
        <v>297</v>
      </c>
      <c r="C50" s="261"/>
      <c r="D50" s="261"/>
      <c r="E50" s="261"/>
      <c r="F50" s="261"/>
      <c r="G50" s="261"/>
      <c r="H50" s="261"/>
      <c r="I50" s="261"/>
      <c r="J50" s="261"/>
      <c r="K50" s="35"/>
    </row>
    <row r="51" spans="1:11" s="36" customFormat="1" ht="18.649999999999999" customHeight="1" x14ac:dyDescent="0.25">
      <c r="A51" s="15"/>
      <c r="B51" s="95" t="s">
        <v>22</v>
      </c>
      <c r="C51" s="442">
        <v>0.17741295428865472</v>
      </c>
      <c r="D51" s="787">
        <v>9.5014557855515935E-2</v>
      </c>
      <c r="E51" s="161">
        <f>+(C51-D51)*100</f>
        <v>8.2398396433138785</v>
      </c>
      <c r="F51" s="442">
        <v>0.17741295428865472</v>
      </c>
      <c r="G51" s="787">
        <v>0.1603781103295486</v>
      </c>
      <c r="H51" s="787">
        <v>0.14168181547855821</v>
      </c>
      <c r="I51" s="787">
        <v>0.11831574774236712</v>
      </c>
      <c r="J51" s="787">
        <v>9.5014557855515935E-2</v>
      </c>
      <c r="K51" s="35"/>
    </row>
    <row r="52" spans="1:11" s="36" customFormat="1" ht="18.649999999999999" customHeight="1" x14ac:dyDescent="0.25">
      <c r="A52" s="15"/>
      <c r="B52" s="95" t="s">
        <v>36</v>
      </c>
      <c r="C52" s="401">
        <v>0.1877594061888537</v>
      </c>
      <c r="D52" s="736">
        <v>9.9949116481657524E-2</v>
      </c>
      <c r="E52" s="161">
        <f t="shared" ref="E52" si="2">+(C52-D52)*100</f>
        <v>8.7810289707196176</v>
      </c>
      <c r="F52" s="401">
        <v>0.1877594061888537</v>
      </c>
      <c r="G52" s="736">
        <v>0.16970296000094015</v>
      </c>
      <c r="H52" s="736">
        <v>0.14966463073708566</v>
      </c>
      <c r="I52" s="736">
        <v>0.1246779784755945</v>
      </c>
      <c r="J52" s="736">
        <v>9.9949116481657524E-2</v>
      </c>
      <c r="K52" s="35"/>
    </row>
    <row r="53" spans="1:11" s="36" customFormat="1" ht="18.649999999999999" customHeight="1" x14ac:dyDescent="0.25">
      <c r="A53" s="15"/>
      <c r="B53" s="95" t="s">
        <v>85</v>
      </c>
      <c r="C53" s="401">
        <v>0.4062432602878579</v>
      </c>
      <c r="D53" s="736">
        <v>0.49399914734570166</v>
      </c>
      <c r="E53" s="161">
        <f>+(C53-D53)*100</f>
        <v>-8.7755887057843758</v>
      </c>
      <c r="F53" s="401">
        <v>0.4062432602878579</v>
      </c>
      <c r="G53" s="736">
        <v>0.42143119007883945</v>
      </c>
      <c r="H53" s="736">
        <v>0.42909001718706485</v>
      </c>
      <c r="I53" s="736">
        <v>0.45765134857266138</v>
      </c>
      <c r="J53" s="736">
        <v>0.49399914734570166</v>
      </c>
      <c r="K53" s="35"/>
    </row>
    <row r="54" spans="1:11" s="36" customFormat="1" ht="18.649999999999999" customHeight="1" x14ac:dyDescent="0.25">
      <c r="A54" s="15"/>
      <c r="B54" s="361" t="s">
        <v>298</v>
      </c>
      <c r="C54" s="402">
        <v>1.5142406863068911E-3</v>
      </c>
      <c r="D54" s="737">
        <v>2.713778220216284E-3</v>
      </c>
      <c r="E54" s="363">
        <f>+(C54-D54)*100</f>
        <v>-0.11995375339093929</v>
      </c>
      <c r="F54" s="402">
        <v>1.5142406863068911E-3</v>
      </c>
      <c r="G54" s="737">
        <v>1.6095584837242816E-3</v>
      </c>
      <c r="H54" s="737">
        <v>2.7557525030981285E-3</v>
      </c>
      <c r="I54" s="737">
        <v>2.9258991358735637E-3</v>
      </c>
      <c r="J54" s="737">
        <v>2.713778220216284E-3</v>
      </c>
      <c r="K54" s="35"/>
    </row>
    <row r="55" spans="1:11" x14ac:dyDescent="0.25">
      <c r="B55" s="15"/>
      <c r="C55" s="15"/>
      <c r="D55" s="15"/>
      <c r="E55" s="15"/>
      <c r="F55" s="2"/>
      <c r="G55" s="15"/>
      <c r="H55" s="15"/>
      <c r="I55" s="15"/>
      <c r="J55" s="2"/>
      <c r="K55" s="29"/>
    </row>
    <row r="56" spans="1:11" ht="38" customHeight="1" x14ac:dyDescent="0.25">
      <c r="B56" s="1060" t="s">
        <v>442</v>
      </c>
      <c r="C56" s="1060"/>
      <c r="D56" s="1060"/>
      <c r="E56" s="1060"/>
      <c r="F56" s="1060"/>
      <c r="G56" s="1060"/>
      <c r="H56" s="1060"/>
      <c r="I56" s="1060"/>
      <c r="J56" s="1060"/>
      <c r="K56" s="29"/>
    </row>
    <row r="57" spans="1:11" x14ac:dyDescent="0.25">
      <c r="B57" s="30"/>
      <c r="C57" s="30"/>
      <c r="D57" s="30"/>
      <c r="E57" s="30"/>
      <c r="F57" s="30"/>
      <c r="G57" s="30"/>
      <c r="H57" s="30"/>
      <c r="I57" s="30"/>
      <c r="J57" s="30"/>
      <c r="K57" s="29"/>
    </row>
  </sheetData>
  <mergeCells count="10">
    <mergeCell ref="B56:J56"/>
    <mergeCell ref="I5:I6"/>
    <mergeCell ref="J5:J6"/>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ignoredErrors>
    <ignoredError sqref="E26 E43:F43 E25 E34 E35 E36 E37 E38 E39 E40 E41 E42" evalError="1"/>
    <ignoredError sqref="E44:F44 E46 E45" evalError="1" formula="1"/>
    <ignoredError sqref="E48 E47" 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rgb="FFB7DEE8"/>
    <pageSetUpPr fitToPage="1"/>
  </sheetPr>
  <dimension ref="A1:L54"/>
  <sheetViews>
    <sheetView showGridLines="0" zoomScaleNormal="100" workbookViewId="0">
      <selection activeCell="B1" sqref="B1"/>
    </sheetView>
  </sheetViews>
  <sheetFormatPr baseColWidth="10" defaultColWidth="14.81640625" defaultRowHeight="14.5" x14ac:dyDescent="0.25"/>
  <cols>
    <col min="1" max="1" customWidth="true" style="15" width="2.54296875" collapsed="false"/>
    <col min="2" max="2" customWidth="true" style="2" width="65.36328125" collapsed="false"/>
    <col min="3" max="5" customWidth="true" style="154" width="17.54296875" collapsed="false"/>
    <col min="6" max="16384" style="2" width="14.81640625" collapsed="false"/>
  </cols>
  <sheetData>
    <row r="1" spans="1:12" s="6" customFormat="1" ht="49.5" customHeight="1" x14ac:dyDescent="0.55000000000000004">
      <c r="C1" s="153"/>
      <c r="D1" s="153"/>
      <c r="E1" s="153"/>
    </row>
    <row r="2" spans="1:12" s="68" customFormat="1" ht="56.15" customHeight="1" x14ac:dyDescent="0.7">
      <c r="B2" s="955" t="s">
        <v>323</v>
      </c>
    </row>
    <row r="3" spans="1:12" s="717" customFormat="1" ht="14.5" customHeight="1" x14ac:dyDescent="0.35">
      <c r="A3" s="1"/>
      <c r="B3" s="772"/>
      <c r="C3" s="159"/>
      <c r="D3" s="159"/>
      <c r="E3" s="159"/>
    </row>
    <row r="4" spans="1:12" ht="3" customHeight="1" x14ac:dyDescent="0.25">
      <c r="B4" s="267"/>
      <c r="C4" s="268"/>
      <c r="D4" s="268"/>
      <c r="E4" s="268"/>
      <c r="F4" s="15"/>
      <c r="G4" s="15"/>
      <c r="H4" s="15"/>
      <c r="I4" s="15"/>
      <c r="J4" s="15"/>
      <c r="K4" s="15"/>
      <c r="L4" s="15"/>
    </row>
    <row r="5" spans="1:12" ht="18" customHeight="1" x14ac:dyDescent="0.25">
      <c r="B5" s="1062" t="s">
        <v>26</v>
      </c>
      <c r="C5" s="1045" t="s">
        <v>219</v>
      </c>
      <c r="D5" s="1045" t="s">
        <v>218</v>
      </c>
      <c r="E5" s="1045" t="s">
        <v>117</v>
      </c>
    </row>
    <row r="6" spans="1:12" ht="18" customHeight="1" thickBot="1" x14ac:dyDescent="0.3">
      <c r="B6" s="1068"/>
      <c r="C6" s="1064"/>
      <c r="D6" s="1064"/>
      <c r="E6" s="1064"/>
    </row>
    <row r="7" spans="1:12" ht="18.649999999999999" customHeight="1" x14ac:dyDescent="0.45">
      <c r="B7" s="308" t="s">
        <v>61</v>
      </c>
      <c r="C7" s="269"/>
      <c r="D7" s="269"/>
      <c r="E7" s="269"/>
    </row>
    <row r="8" spans="1:12" ht="18.649999999999999" customHeight="1" x14ac:dyDescent="0.45">
      <c r="B8" s="309" t="s">
        <v>301</v>
      </c>
      <c r="C8" s="98">
        <v>38826.595684868204</v>
      </c>
      <c r="D8" s="645">
        <v>38524.2501626456</v>
      </c>
      <c r="E8" s="775">
        <f>+((C8-D8)/D8)*100</f>
        <v>0.7848187075572679</v>
      </c>
    </row>
    <row r="9" spans="1:12" ht="18.649999999999999" customHeight="1" x14ac:dyDescent="0.45">
      <c r="B9" s="309" t="s">
        <v>202</v>
      </c>
      <c r="C9" s="98">
        <v>36325.155251425524</v>
      </c>
      <c r="D9" s="645">
        <v>36105.244667136009</v>
      </c>
      <c r="E9" s="173">
        <f t="shared" ref="E9:E10" si="0">+((C9-D9)/D9)*100</f>
        <v>0.60908210515378058</v>
      </c>
    </row>
    <row r="10" spans="1:12" ht="18.649999999999999" customHeight="1" x14ac:dyDescent="0.45">
      <c r="B10" s="310" t="s">
        <v>302</v>
      </c>
      <c r="C10" s="98">
        <v>2501.4404334524074</v>
      </c>
      <c r="D10" s="645">
        <v>2419.0054955294327</v>
      </c>
      <c r="E10" s="173">
        <f t="shared" si="0"/>
        <v>3.4078028377911038</v>
      </c>
    </row>
    <row r="11" spans="1:12" ht="18.5" x14ac:dyDescent="0.45">
      <c r="B11" s="311"/>
      <c r="C11" s="171"/>
      <c r="D11" s="171"/>
      <c r="E11" s="171"/>
    </row>
    <row r="12" spans="1:12" ht="18.649999999999999" customHeight="1" x14ac:dyDescent="0.45">
      <c r="B12" s="308" t="s">
        <v>303</v>
      </c>
      <c r="C12" s="269"/>
      <c r="D12" s="269"/>
      <c r="E12" s="269"/>
    </row>
    <row r="13" spans="1:12" ht="18.649999999999999" customHeight="1" x14ac:dyDescent="0.45">
      <c r="B13" s="367" t="s">
        <v>221</v>
      </c>
      <c r="C13" s="456">
        <v>16245.316157410001</v>
      </c>
      <c r="D13" s="944">
        <v>16240.434980109998</v>
      </c>
      <c r="E13" s="461">
        <f>+((C13-D13)/D13)*100</f>
        <v>3.0055705441273471E-2</v>
      </c>
    </row>
    <row r="14" spans="1:12" ht="18.649999999999999" customHeight="1" x14ac:dyDescent="0.45">
      <c r="B14" s="296" t="s">
        <v>222</v>
      </c>
      <c r="C14" s="457">
        <v>14586.723620220002</v>
      </c>
      <c r="D14" s="788">
        <v>14557.394342289999</v>
      </c>
      <c r="E14" s="462">
        <f>+((C14-D14)/D14)*100</f>
        <v>0.20147340410226861</v>
      </c>
    </row>
    <row r="15" spans="1:12" ht="18.649999999999999" customHeight="1" x14ac:dyDescent="0.45">
      <c r="B15" s="296" t="s">
        <v>168</v>
      </c>
      <c r="C15" s="457">
        <v>1658.5925371899993</v>
      </c>
      <c r="D15" s="788">
        <v>1683.0406378199987</v>
      </c>
      <c r="E15" s="462">
        <f>+((C15-D15)/D15)*100</f>
        <v>-1.4526149922123297</v>
      </c>
    </row>
    <row r="16" spans="1:12" ht="18.649999999999999" customHeight="1" x14ac:dyDescent="0.45">
      <c r="B16" s="789" t="s">
        <v>324</v>
      </c>
      <c r="C16" s="457">
        <v>1431.0609750000001</v>
      </c>
      <c r="D16" s="788">
        <v>1445.4454539999999</v>
      </c>
      <c r="E16" s="462">
        <f>+((C16-D16)/D16)*100</f>
        <v>-0.99515889445661709</v>
      </c>
    </row>
    <row r="17" spans="2:5" ht="18.649999999999999" customHeight="1" x14ac:dyDescent="0.45">
      <c r="B17" s="447" t="s">
        <v>224</v>
      </c>
      <c r="C17" s="458">
        <v>11937.239117910212</v>
      </c>
      <c r="D17" s="790">
        <v>11846.721180220164</v>
      </c>
      <c r="E17" s="463">
        <f t="shared" ref="E17:E24" si="1">+((C17-D17)/D17)*100</f>
        <v>0.76407586802314265</v>
      </c>
    </row>
    <row r="18" spans="2:5" ht="18.649999999999999" customHeight="1" x14ac:dyDescent="0.45">
      <c r="B18" s="447" t="s">
        <v>225</v>
      </c>
      <c r="C18" s="458">
        <v>1819.0033575800019</v>
      </c>
      <c r="D18" s="790">
        <v>1876.0543867399992</v>
      </c>
      <c r="E18" s="463">
        <f t="shared" si="1"/>
        <v>-3.0410114740401726</v>
      </c>
    </row>
    <row r="19" spans="2:5" ht="18.649999999999999" customHeight="1" x14ac:dyDescent="0.45">
      <c r="B19" s="448" t="s">
        <v>62</v>
      </c>
      <c r="C19" s="459">
        <v>30001.558632900218</v>
      </c>
      <c r="D19" s="791">
        <v>29963.210547070161</v>
      </c>
      <c r="E19" s="464">
        <f t="shared" si="1"/>
        <v>0.12798390135734958</v>
      </c>
    </row>
    <row r="20" spans="2:5" ht="18.649999999999999" customHeight="1" x14ac:dyDescent="0.45">
      <c r="B20" s="199" t="s">
        <v>325</v>
      </c>
      <c r="C20" s="457">
        <v>29458.412323900215</v>
      </c>
      <c r="D20" s="788">
        <v>29423.177463070162</v>
      </c>
      <c r="E20" s="462">
        <f t="shared" si="1"/>
        <v>0.11975205898233418</v>
      </c>
    </row>
    <row r="21" spans="2:5" ht="18.649999999999999" customHeight="1" x14ac:dyDescent="0.45">
      <c r="B21" s="199" t="s">
        <v>326</v>
      </c>
      <c r="C21" s="457">
        <v>543.14630900000338</v>
      </c>
      <c r="D21" s="788">
        <v>540.03308399999878</v>
      </c>
      <c r="E21" s="462">
        <f t="shared" si="1"/>
        <v>0.57648782866136605</v>
      </c>
    </row>
    <row r="22" spans="2:5" ht="18.649999999999999" customHeight="1" x14ac:dyDescent="0.45">
      <c r="B22" s="449" t="s">
        <v>65</v>
      </c>
      <c r="C22" s="460">
        <v>-552.34563050999714</v>
      </c>
      <c r="D22" s="792">
        <v>-533.4604489700032</v>
      </c>
      <c r="E22" s="465">
        <f t="shared" si="1"/>
        <v>3.5401277782555653</v>
      </c>
    </row>
    <row r="23" spans="2:5" ht="18.649999999999999" customHeight="1" x14ac:dyDescent="0.45">
      <c r="B23" s="448" t="s">
        <v>228</v>
      </c>
      <c r="C23" s="459">
        <v>29449.213002390221</v>
      </c>
      <c r="D23" s="791">
        <v>29429.750098100158</v>
      </c>
      <c r="E23" s="464">
        <f t="shared" si="1"/>
        <v>6.6133433770882544E-2</v>
      </c>
    </row>
    <row r="24" spans="2:5" ht="18.649999999999999" customHeight="1" x14ac:dyDescent="0.45">
      <c r="B24" s="449" t="s">
        <v>229</v>
      </c>
      <c r="C24" s="460">
        <v>2243.4937798499996</v>
      </c>
      <c r="D24" s="792">
        <v>2171.0851791399982</v>
      </c>
      <c r="E24" s="465">
        <f t="shared" si="1"/>
        <v>3.335134033694779</v>
      </c>
    </row>
    <row r="25" spans="2:5" ht="18.5" x14ac:dyDescent="0.45">
      <c r="B25" s="309"/>
      <c r="C25" s="793"/>
      <c r="D25" s="793"/>
      <c r="E25" s="793"/>
    </row>
    <row r="26" spans="2:5" ht="18.649999999999999" customHeight="1" x14ac:dyDescent="0.45">
      <c r="B26" s="308" t="s">
        <v>307</v>
      </c>
      <c r="C26" s="269"/>
      <c r="D26" s="269"/>
      <c r="E26" s="269"/>
    </row>
    <row r="27" spans="2:5" ht="18.649999999999999" customHeight="1" x14ac:dyDescent="0.25">
      <c r="B27" s="279" t="s">
        <v>230</v>
      </c>
      <c r="C27" s="450">
        <v>29399.673119429874</v>
      </c>
      <c r="D27" s="645">
        <v>29042.031441280167</v>
      </c>
      <c r="E27" s="775">
        <f t="shared" ref="E27:E37" si="2">+((C27-D27)/D27)*100</f>
        <v>1.2314623337310926</v>
      </c>
    </row>
    <row r="28" spans="2:5" ht="18.649999999999999" customHeight="1" x14ac:dyDescent="0.25">
      <c r="B28" s="302" t="s">
        <v>231</v>
      </c>
      <c r="C28" s="450">
        <v>15442.218651519943</v>
      </c>
      <c r="D28" s="645">
        <v>15700.762104319945</v>
      </c>
      <c r="E28" s="100">
        <f t="shared" si="2"/>
        <v>-1.6466936514429837</v>
      </c>
    </row>
    <row r="29" spans="2:5" ht="18.649999999999999" customHeight="1" x14ac:dyDescent="0.25">
      <c r="B29" s="302" t="s">
        <v>308</v>
      </c>
      <c r="C29" s="450">
        <v>13957.454467909931</v>
      </c>
      <c r="D29" s="645">
        <v>13341.26933696022</v>
      </c>
      <c r="E29" s="100">
        <f t="shared" si="2"/>
        <v>4.6186394666559289</v>
      </c>
    </row>
    <row r="30" spans="2:5" ht="18.649999999999999" customHeight="1" x14ac:dyDescent="0.25">
      <c r="B30" s="343" t="s">
        <v>327</v>
      </c>
      <c r="C30" s="382">
        <v>135.42944756999998</v>
      </c>
      <c r="D30" s="776">
        <v>81.76517299999999</v>
      </c>
      <c r="E30" s="467">
        <f t="shared" si="2"/>
        <v>65.632191067460951</v>
      </c>
    </row>
    <row r="31" spans="2:5" ht="18.649999999999999" customHeight="1" x14ac:dyDescent="0.25">
      <c r="B31" s="290" t="s">
        <v>236</v>
      </c>
      <c r="C31" s="451">
        <v>29535.102566999874</v>
      </c>
      <c r="D31" s="744">
        <v>29123.796614280167</v>
      </c>
      <c r="E31" s="395">
        <f t="shared" si="2"/>
        <v>1.4122676317483733</v>
      </c>
    </row>
    <row r="32" spans="2:5" ht="18.649999999999999" customHeight="1" x14ac:dyDescent="0.25">
      <c r="B32" s="279" t="s">
        <v>444</v>
      </c>
      <c r="C32" s="473">
        <v>4550.6375181300027</v>
      </c>
      <c r="D32" s="742">
        <v>4495.8132121799981</v>
      </c>
      <c r="E32" s="55">
        <f t="shared" si="2"/>
        <v>1.219452485291767</v>
      </c>
    </row>
    <row r="33" spans="2:5" ht="18.649999999999999" customHeight="1" x14ac:dyDescent="0.25">
      <c r="B33" s="337" t="s">
        <v>237</v>
      </c>
      <c r="C33" s="452">
        <v>4550.6375181300027</v>
      </c>
      <c r="D33" s="794">
        <v>4495.8132121799981</v>
      </c>
      <c r="E33" s="468">
        <f t="shared" si="2"/>
        <v>1.219452485291767</v>
      </c>
    </row>
    <row r="34" spans="2:5" ht="18.649999999999999" customHeight="1" x14ac:dyDescent="0.25">
      <c r="B34" s="290" t="s">
        <v>238</v>
      </c>
      <c r="C34" s="451">
        <v>77.887603990000002</v>
      </c>
      <c r="D34" s="744">
        <v>79.415680069999993</v>
      </c>
      <c r="E34" s="395">
        <f t="shared" si="2"/>
        <v>-1.9241490832201988</v>
      </c>
    </row>
    <row r="35" spans="2:5" ht="18.649999999999999" customHeight="1" x14ac:dyDescent="0.45">
      <c r="B35" s="371" t="s">
        <v>239</v>
      </c>
      <c r="C35" s="453">
        <v>34163.62768911988</v>
      </c>
      <c r="D35" s="741">
        <v>33699.025506530168</v>
      </c>
      <c r="E35" s="469">
        <f t="shared" si="2"/>
        <v>1.3786813583071749</v>
      </c>
    </row>
    <row r="36" spans="2:5" ht="18.649999999999999" customHeight="1" x14ac:dyDescent="0.45">
      <c r="B36" s="957" t="s">
        <v>328</v>
      </c>
      <c r="C36" s="795"/>
      <c r="D36" s="795"/>
      <c r="E36" s="462"/>
    </row>
    <row r="37" spans="2:5" ht="18.649999999999999" customHeight="1" x14ac:dyDescent="0.25">
      <c r="B37" s="361" t="s">
        <v>443</v>
      </c>
      <c r="C37" s="382">
        <v>4316.7471279300034</v>
      </c>
      <c r="D37" s="776">
        <v>4263.2177067899993</v>
      </c>
      <c r="E37" s="467">
        <f t="shared" si="2"/>
        <v>1.2556107809072992</v>
      </c>
    </row>
    <row r="38" spans="2:5" ht="18.5" x14ac:dyDescent="0.45">
      <c r="B38" s="309"/>
      <c r="C38" s="793"/>
      <c r="D38" s="793"/>
      <c r="E38" s="793"/>
    </row>
    <row r="39" spans="2:5" ht="18.649999999999999" customHeight="1" x14ac:dyDescent="0.45">
      <c r="B39" s="308" t="s">
        <v>312</v>
      </c>
      <c r="C39" s="269"/>
      <c r="D39" s="269"/>
      <c r="E39" s="269"/>
    </row>
    <row r="40" spans="2:5" ht="18.649999999999999" customHeight="1" x14ac:dyDescent="0.45">
      <c r="B40" s="309" t="s">
        <v>313</v>
      </c>
      <c r="C40" s="454">
        <v>1.7276254783810587E-2</v>
      </c>
      <c r="D40" s="796">
        <v>1.7264097141780621E-2</v>
      </c>
      <c r="E40" s="797">
        <f>+(C40-D40)*100</f>
        <v>1.2157642029966137E-3</v>
      </c>
    </row>
    <row r="41" spans="2:5" ht="18.649999999999999" customHeight="1" x14ac:dyDescent="0.45">
      <c r="B41" s="310" t="s">
        <v>314</v>
      </c>
      <c r="C41" s="455">
        <v>1.0108531056752879</v>
      </c>
      <c r="D41" s="798">
        <v>0.98278200783109948</v>
      </c>
      <c r="E41" s="799">
        <f>+(C41-D41)*100</f>
        <v>2.8071097844188375</v>
      </c>
    </row>
    <row r="42" spans="2:5" ht="18.5" x14ac:dyDescent="0.45">
      <c r="B42" s="309"/>
      <c r="C42" s="793"/>
      <c r="D42" s="793"/>
      <c r="E42" s="793"/>
    </row>
    <row r="43" spans="2:5" ht="18.649999999999999" customHeight="1" x14ac:dyDescent="0.45">
      <c r="B43" s="308" t="s">
        <v>315</v>
      </c>
      <c r="C43" s="269"/>
      <c r="D43" s="269"/>
      <c r="E43" s="269"/>
    </row>
    <row r="44" spans="2:5" ht="18.649999999999999" customHeight="1" x14ac:dyDescent="0.25">
      <c r="B44" s="95" t="s">
        <v>194</v>
      </c>
      <c r="C44" s="501">
        <v>1.8472550000000001</v>
      </c>
      <c r="D44" s="945">
        <v>1.857613</v>
      </c>
      <c r="E44" s="100">
        <f>+(C44-D44)</f>
        <v>-1.0357999999999867E-2</v>
      </c>
    </row>
    <row r="45" spans="2:5" ht="18.649999999999999" customHeight="1" x14ac:dyDescent="0.25">
      <c r="B45" s="95" t="s">
        <v>79</v>
      </c>
      <c r="C45" s="450">
        <v>4275</v>
      </c>
      <c r="D45" s="645">
        <v>4263</v>
      </c>
      <c r="E45" s="169">
        <f>+C45-D45</f>
        <v>12</v>
      </c>
    </row>
    <row r="46" spans="2:5" ht="18.649999999999999" customHeight="1" x14ac:dyDescent="0.25">
      <c r="B46" s="95" t="s">
        <v>317</v>
      </c>
      <c r="C46" s="450">
        <v>315</v>
      </c>
      <c r="D46" s="645">
        <v>315</v>
      </c>
      <c r="E46" s="169">
        <f t="shared" ref="E46:E48" si="3">+C46-D46</f>
        <v>0</v>
      </c>
    </row>
    <row r="47" spans="2:5" ht="18.649999999999999" customHeight="1" x14ac:dyDescent="0.25">
      <c r="B47" s="279" t="s">
        <v>318</v>
      </c>
      <c r="C47" s="450">
        <v>270</v>
      </c>
      <c r="D47" s="645">
        <v>270</v>
      </c>
      <c r="E47" s="169">
        <f t="shared" si="3"/>
        <v>0</v>
      </c>
    </row>
    <row r="48" spans="2:5" ht="18.649999999999999" customHeight="1" x14ac:dyDescent="0.25">
      <c r="B48" s="361" t="s">
        <v>82</v>
      </c>
      <c r="C48" s="382">
        <v>1257</v>
      </c>
      <c r="D48" s="776">
        <v>1259</v>
      </c>
      <c r="E48" s="373">
        <f t="shared" si="3"/>
        <v>-2</v>
      </c>
    </row>
    <row r="49" spans="1:10" ht="18.5" x14ac:dyDescent="0.25">
      <c r="B49" s="800"/>
      <c r="C49" s="172"/>
      <c r="D49" s="172"/>
      <c r="E49" s="172"/>
    </row>
    <row r="50" spans="1:10" s="36" customFormat="1" ht="37" customHeight="1" x14ac:dyDescent="0.25">
      <c r="A50" s="15"/>
      <c r="B50" s="1069" t="s">
        <v>445</v>
      </c>
      <c r="C50" s="1069"/>
      <c r="D50" s="1069"/>
      <c r="E50" s="1069"/>
      <c r="F50" s="1008"/>
      <c r="G50" s="1008"/>
      <c r="H50" s="1008"/>
      <c r="I50" s="1008"/>
      <c r="J50" s="1008"/>
    </row>
    <row r="51" spans="1:10" s="15" customFormat="1" ht="12.5" x14ac:dyDescent="0.25"/>
    <row r="52" spans="1:10" x14ac:dyDescent="0.25">
      <c r="C52" s="2"/>
      <c r="D52" s="2"/>
      <c r="E52" s="2"/>
    </row>
    <row r="53" spans="1:10" x14ac:dyDescent="0.25">
      <c r="C53" s="2"/>
      <c r="D53" s="2"/>
      <c r="E53" s="2"/>
    </row>
    <row r="54" spans="1:10" x14ac:dyDescent="0.25">
      <c r="C54" s="2"/>
      <c r="D54" s="2"/>
      <c r="E54" s="2"/>
    </row>
  </sheetData>
  <mergeCells count="5">
    <mergeCell ref="B5:B6"/>
    <mergeCell ref="C5:C6"/>
    <mergeCell ref="D5:D6"/>
    <mergeCell ref="E5:E6"/>
    <mergeCell ref="B50:E50"/>
  </mergeCells>
  <phoneticPr fontId="96" type="noConversion"/>
  <pageMargins left="0.70866141732283472" right="0.70866141732283472" top="0.74803149606299213" bottom="0.74803149606299213" header="0.31496062992125984" footer="0.31496062992125984"/>
  <pageSetup paperSize="9" scale="5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rgb="FFB7DEE8"/>
  </sheetPr>
  <dimension ref="A1:J34"/>
  <sheetViews>
    <sheetView showGridLines="0" zoomScaleNormal="100" workbookViewId="0">
      <selection activeCell="B1" sqref="B1"/>
    </sheetView>
  </sheetViews>
  <sheetFormatPr baseColWidth="10" defaultColWidth="11.453125" defaultRowHeight="12.5" x14ac:dyDescent="0.25"/>
  <cols>
    <col min="1" max="1" customWidth="true" style="15" width="2.54296875" collapsed="false"/>
    <col min="2" max="2" customWidth="true" style="15" width="76.453125" collapsed="false"/>
    <col min="3" max="10" customWidth="true" style="15" width="17.54296875" collapsed="false"/>
    <col min="11" max="16384" style="15" width="11.453125" collapsed="false"/>
  </cols>
  <sheetData>
    <row r="1" spans="1:10" s="6" customFormat="1" ht="49.5" customHeight="1" x14ac:dyDescent="0.55000000000000004">
      <c r="C1" s="153"/>
      <c r="D1" s="153"/>
      <c r="E1" s="153"/>
      <c r="F1" s="153"/>
      <c r="G1" s="153" t="s">
        <v>5</v>
      </c>
      <c r="H1" s="153"/>
      <c r="I1" s="153"/>
      <c r="J1" s="153"/>
    </row>
    <row r="2" spans="1:10" s="68" customFormat="1" ht="56.15" customHeight="1" x14ac:dyDescent="0.7">
      <c r="B2" s="955" t="s">
        <v>329</v>
      </c>
    </row>
    <row r="3" spans="1:10" s="33" customFormat="1" ht="14.5" customHeight="1" x14ac:dyDescent="0.35">
      <c r="A3" s="1"/>
      <c r="B3" s="960"/>
      <c r="C3" s="1005"/>
      <c r="D3" s="1005"/>
      <c r="E3" s="960"/>
      <c r="F3" s="960"/>
      <c r="G3" s="960"/>
      <c r="H3" s="960"/>
    </row>
    <row r="4" spans="1:10" ht="3" customHeight="1" x14ac:dyDescent="0.25">
      <c r="B4" s="224"/>
      <c r="C4" s="224"/>
      <c r="D4" s="224"/>
      <c r="E4" s="224"/>
      <c r="F4" s="224"/>
      <c r="G4" s="224"/>
      <c r="H4" s="224"/>
      <c r="I4" s="224"/>
      <c r="J4" s="224"/>
    </row>
    <row r="5" spans="1:10" ht="18" customHeight="1" x14ac:dyDescent="0.25">
      <c r="B5" s="1070" t="s">
        <v>26</v>
      </c>
      <c r="C5" s="1033" t="s">
        <v>110</v>
      </c>
      <c r="D5" s="1033" t="s">
        <v>111</v>
      </c>
      <c r="E5" s="1033" t="s">
        <v>117</v>
      </c>
      <c r="F5" s="1033" t="s">
        <v>110</v>
      </c>
      <c r="G5" s="1033" t="s">
        <v>114</v>
      </c>
      <c r="H5" s="1033" t="s">
        <v>115</v>
      </c>
      <c r="I5" s="1033" t="s">
        <v>116</v>
      </c>
      <c r="J5" s="1033" t="s">
        <v>111</v>
      </c>
    </row>
    <row r="6" spans="1:10" ht="18" customHeight="1" thickBot="1" x14ac:dyDescent="0.3">
      <c r="B6" s="1071"/>
      <c r="C6" s="1061"/>
      <c r="D6" s="1061"/>
      <c r="E6" s="1061"/>
      <c r="F6" s="1061"/>
      <c r="G6" s="1061"/>
      <c r="H6" s="1061"/>
      <c r="I6" s="1061"/>
      <c r="J6" s="1061"/>
    </row>
    <row r="7" spans="1:10" ht="18.649999999999999" customHeight="1" x14ac:dyDescent="0.45">
      <c r="B7" s="384" t="s">
        <v>54</v>
      </c>
      <c r="C7" s="513">
        <v>14.727583305525176</v>
      </c>
      <c r="D7" s="385">
        <v>3.9322637470223114</v>
      </c>
      <c r="E7" s="502">
        <f>+((C7-D7)/D7)*100</f>
        <v>274.53193002828385</v>
      </c>
      <c r="F7" s="513">
        <v>14.727583305525176</v>
      </c>
      <c r="G7" s="801">
        <v>20.254565369196033</v>
      </c>
      <c r="H7" s="801">
        <v>14.841572397446011</v>
      </c>
      <c r="I7" s="801">
        <v>5.514244937227776</v>
      </c>
      <c r="J7" s="801">
        <v>3.9322637470223114</v>
      </c>
    </row>
    <row r="8" spans="1:10" ht="18.649999999999999" customHeight="1" x14ac:dyDescent="0.45">
      <c r="B8" s="40" t="s">
        <v>97</v>
      </c>
      <c r="C8" s="518">
        <v>0</v>
      </c>
      <c r="D8" s="445">
        <v>60.557823900000002</v>
      </c>
      <c r="E8" s="503">
        <f t="shared" ref="E8:E26" si="0">+((C8-D8)/D8)*100</f>
        <v>-100</v>
      </c>
      <c r="F8" s="518">
        <v>0</v>
      </c>
      <c r="G8" s="802">
        <v>0</v>
      </c>
      <c r="H8" s="802">
        <v>0</v>
      </c>
      <c r="I8" s="803">
        <v>72.561430999999999</v>
      </c>
      <c r="J8" s="803">
        <v>60.557823900000002</v>
      </c>
    </row>
    <row r="9" spans="1:10" ht="18.649999999999999" customHeight="1" x14ac:dyDescent="0.45">
      <c r="B9" s="40" t="s">
        <v>98</v>
      </c>
      <c r="C9" s="514">
        <v>1.0538690984937622</v>
      </c>
      <c r="D9" s="50">
        <v>-12.083246035097945</v>
      </c>
      <c r="E9" s="498">
        <f t="shared" si="0"/>
        <v>-108.72173830966125</v>
      </c>
      <c r="F9" s="514">
        <v>1.0538690984937622</v>
      </c>
      <c r="G9" s="588">
        <v>3.9343087010804005</v>
      </c>
      <c r="H9" s="588">
        <v>2.8578437830935592</v>
      </c>
      <c r="I9" s="588">
        <v>4.0854806327163686</v>
      </c>
      <c r="J9" s="588">
        <v>-12.083246035097945</v>
      </c>
    </row>
    <row r="10" spans="1:10" ht="18.649999999999999" customHeight="1" x14ac:dyDescent="0.45">
      <c r="B10" s="40" t="s">
        <v>55</v>
      </c>
      <c r="C10" s="518">
        <v>0</v>
      </c>
      <c r="D10" s="175">
        <v>0</v>
      </c>
      <c r="E10" s="503" t="e">
        <f t="shared" si="0"/>
        <v>#DIV/0!</v>
      </c>
      <c r="F10" s="518">
        <v>0</v>
      </c>
      <c r="G10" s="802">
        <v>0</v>
      </c>
      <c r="H10" s="802">
        <v>0</v>
      </c>
      <c r="I10" s="802">
        <v>0</v>
      </c>
      <c r="J10" s="802">
        <v>0</v>
      </c>
    </row>
    <row r="11" spans="1:10" ht="18.649999999999999" customHeight="1" x14ac:dyDescent="0.45">
      <c r="B11" s="40" t="s">
        <v>99</v>
      </c>
      <c r="C11" s="515">
        <v>0.57099999999999995</v>
      </c>
      <c r="D11" s="445">
        <v>-0.64700000000000002</v>
      </c>
      <c r="E11" s="503">
        <f t="shared" si="0"/>
        <v>-188.2534775888717</v>
      </c>
      <c r="F11" s="515">
        <v>0.57099999999999995</v>
      </c>
      <c r="G11" s="803">
        <v>-2.766</v>
      </c>
      <c r="H11" s="803">
        <v>0.94200000000000017</v>
      </c>
      <c r="I11" s="803">
        <v>-39.799999999999997</v>
      </c>
      <c r="J11" s="803">
        <v>-0.64700000000000002</v>
      </c>
    </row>
    <row r="12" spans="1:10" ht="18.649999999999999" customHeight="1" x14ac:dyDescent="0.45">
      <c r="B12" s="40" t="s">
        <v>100</v>
      </c>
      <c r="C12" s="518">
        <v>0</v>
      </c>
      <c r="D12" s="175">
        <v>0</v>
      </c>
      <c r="E12" s="503" t="e">
        <f t="shared" si="0"/>
        <v>#DIV/0!</v>
      </c>
      <c r="F12" s="518">
        <v>0</v>
      </c>
      <c r="G12" s="802">
        <v>0</v>
      </c>
      <c r="H12" s="802">
        <v>0</v>
      </c>
      <c r="I12" s="802">
        <v>0</v>
      </c>
      <c r="J12" s="802">
        <v>0</v>
      </c>
    </row>
    <row r="13" spans="1:10" ht="18.649999999999999" customHeight="1" x14ac:dyDescent="0.45">
      <c r="B13" s="325" t="s">
        <v>101</v>
      </c>
      <c r="C13" s="519">
        <v>0</v>
      </c>
      <c r="D13" s="386">
        <v>0</v>
      </c>
      <c r="E13" s="505" t="e">
        <f t="shared" si="0"/>
        <v>#DIV/0!</v>
      </c>
      <c r="F13" s="519">
        <v>0</v>
      </c>
      <c r="G13" s="804">
        <v>0</v>
      </c>
      <c r="H13" s="804">
        <v>0</v>
      </c>
      <c r="I13" s="805">
        <v>-5.8</v>
      </c>
      <c r="J13" s="804">
        <v>0</v>
      </c>
    </row>
    <row r="14" spans="1:10" ht="18.649999999999999" customHeight="1" x14ac:dyDescent="0.45">
      <c r="B14" s="358" t="s">
        <v>56</v>
      </c>
      <c r="C14" s="517">
        <v>16.352452404018941</v>
      </c>
      <c r="D14" s="387">
        <v>51.759841611924372</v>
      </c>
      <c r="E14" s="504">
        <f t="shared" si="0"/>
        <v>-68.407066376625693</v>
      </c>
      <c r="F14" s="517">
        <v>16.352452404018941</v>
      </c>
      <c r="G14" s="806">
        <v>21.422874070276436</v>
      </c>
      <c r="H14" s="806">
        <v>18.641416180539572</v>
      </c>
      <c r="I14" s="806">
        <v>36.561156569944146</v>
      </c>
      <c r="J14" s="806">
        <v>51.759841611924372</v>
      </c>
    </row>
    <row r="15" spans="1:10" ht="18.649999999999999" customHeight="1" x14ac:dyDescent="0.45">
      <c r="B15" s="40" t="s">
        <v>57</v>
      </c>
      <c r="C15" s="432">
        <v>-16.5</v>
      </c>
      <c r="D15" s="44">
        <v>-15.400000000000002</v>
      </c>
      <c r="E15" s="120">
        <f t="shared" si="0"/>
        <v>7.1428571428571281</v>
      </c>
      <c r="F15" s="432">
        <v>-16.5</v>
      </c>
      <c r="G15" s="684">
        <v>-15.400000000000002</v>
      </c>
      <c r="H15" s="684">
        <v>-15.899999999999999</v>
      </c>
      <c r="I15" s="684">
        <v>-15.799999999999999</v>
      </c>
      <c r="J15" s="684">
        <v>-15.400000000000002</v>
      </c>
    </row>
    <row r="16" spans="1:10" ht="18.649999999999999" customHeight="1" x14ac:dyDescent="0.45">
      <c r="B16" s="325" t="s">
        <v>102</v>
      </c>
      <c r="C16" s="519">
        <v>0</v>
      </c>
      <c r="D16" s="386">
        <v>0</v>
      </c>
      <c r="E16" s="505" t="e">
        <f t="shared" si="0"/>
        <v>#DIV/0!</v>
      </c>
      <c r="F16" s="519">
        <v>0</v>
      </c>
      <c r="G16" s="804">
        <v>0</v>
      </c>
      <c r="H16" s="804">
        <v>0</v>
      </c>
      <c r="I16" s="804">
        <v>0</v>
      </c>
      <c r="J16" s="804">
        <v>0</v>
      </c>
    </row>
    <row r="17" spans="1:10" ht="18.649999999999999" customHeight="1" x14ac:dyDescent="0.45">
      <c r="B17" s="358" t="s">
        <v>58</v>
      </c>
      <c r="C17" s="517">
        <v>-0.14754759598106126</v>
      </c>
      <c r="D17" s="387">
        <v>36.359841611924367</v>
      </c>
      <c r="E17" s="946">
        <f t="shared" si="0"/>
        <v>-100.40579823629558</v>
      </c>
      <c r="F17" s="517">
        <v>-0.14754759598106126</v>
      </c>
      <c r="G17" s="806">
        <v>6.0228740702764298</v>
      </c>
      <c r="H17" s="806">
        <v>2.7414161805395736</v>
      </c>
      <c r="I17" s="806">
        <v>20.761156569944141</v>
      </c>
      <c r="J17" s="806">
        <v>36.359841611924367</v>
      </c>
    </row>
    <row r="18" spans="1:10" ht="18.649999999999999" customHeight="1" x14ac:dyDescent="0.45">
      <c r="B18" s="358" t="s">
        <v>59</v>
      </c>
      <c r="C18" s="517">
        <v>-0.14754759598106126</v>
      </c>
      <c r="D18" s="387">
        <v>36.359841611924367</v>
      </c>
      <c r="E18" s="946">
        <f t="shared" si="0"/>
        <v>-100.40579823629558</v>
      </c>
      <c r="F18" s="517">
        <v>-0.14754759598106126</v>
      </c>
      <c r="G18" s="806">
        <v>6.0228740702764298</v>
      </c>
      <c r="H18" s="806">
        <v>2.7414161805395736</v>
      </c>
      <c r="I18" s="806">
        <v>20.761156569944141</v>
      </c>
      <c r="J18" s="806">
        <v>36.359841611924367</v>
      </c>
    </row>
    <row r="19" spans="1:10" ht="18.649999999999999" customHeight="1" x14ac:dyDescent="0.45">
      <c r="B19" s="40" t="s">
        <v>103</v>
      </c>
      <c r="C19" s="518">
        <v>0</v>
      </c>
      <c r="D19" s="175">
        <v>0</v>
      </c>
      <c r="E19" s="503" t="e">
        <f t="shared" si="0"/>
        <v>#DIV/0!</v>
      </c>
      <c r="F19" s="518">
        <v>0</v>
      </c>
      <c r="G19" s="802">
        <v>0</v>
      </c>
      <c r="H19" s="802">
        <v>0</v>
      </c>
      <c r="I19" s="802">
        <v>0</v>
      </c>
      <c r="J19" s="802">
        <v>0</v>
      </c>
    </row>
    <row r="20" spans="1:10" ht="18.649999999999999" customHeight="1" x14ac:dyDescent="0.45">
      <c r="B20" s="40" t="s">
        <v>104</v>
      </c>
      <c r="C20" s="518">
        <v>0</v>
      </c>
      <c r="D20" s="175">
        <v>0</v>
      </c>
      <c r="E20" s="503" t="e">
        <f t="shared" si="0"/>
        <v>#DIV/0!</v>
      </c>
      <c r="F20" s="518">
        <v>0</v>
      </c>
      <c r="G20" s="802">
        <v>0</v>
      </c>
      <c r="H20" s="802">
        <v>0</v>
      </c>
      <c r="I20" s="802">
        <v>0</v>
      </c>
      <c r="J20" s="802">
        <v>0</v>
      </c>
    </row>
    <row r="21" spans="1:10" ht="18.649999999999999" customHeight="1" x14ac:dyDescent="0.45">
      <c r="B21" s="325" t="s">
        <v>105</v>
      </c>
      <c r="C21" s="519">
        <v>0</v>
      </c>
      <c r="D21" s="386">
        <v>0</v>
      </c>
      <c r="E21" s="505" t="e">
        <f t="shared" si="0"/>
        <v>#DIV/0!</v>
      </c>
      <c r="F21" s="516">
        <v>0</v>
      </c>
      <c r="G21" s="805">
        <v>-10</v>
      </c>
      <c r="H21" s="805">
        <v>-8.3000000000000007</v>
      </c>
      <c r="I21" s="805">
        <v>-29.8</v>
      </c>
      <c r="J21" s="804">
        <v>0</v>
      </c>
    </row>
    <row r="22" spans="1:10" ht="18.649999999999999" customHeight="1" x14ac:dyDescent="0.45">
      <c r="B22" s="358" t="s">
        <v>106</v>
      </c>
      <c r="C22" s="517">
        <v>-0.14754759598106126</v>
      </c>
      <c r="D22" s="387">
        <v>36.359841611924367</v>
      </c>
      <c r="E22" s="946">
        <f t="shared" si="0"/>
        <v>-100.40579823629558</v>
      </c>
      <c r="F22" s="517">
        <v>-0.14754759598106126</v>
      </c>
      <c r="G22" s="806">
        <v>-3.9771259297235702</v>
      </c>
      <c r="H22" s="806">
        <v>-5.5585838194604271</v>
      </c>
      <c r="I22" s="806">
        <v>-9.0388434300558593</v>
      </c>
      <c r="J22" s="806">
        <v>36.359841611924367</v>
      </c>
    </row>
    <row r="23" spans="1:10" ht="18.649999999999999" customHeight="1" x14ac:dyDescent="0.45">
      <c r="B23" s="40" t="s">
        <v>107</v>
      </c>
      <c r="C23" s="515">
        <v>-0.12645030996070616</v>
      </c>
      <c r="D23" s="445">
        <v>1.9420457042697494</v>
      </c>
      <c r="E23" s="503">
        <f t="shared" si="0"/>
        <v>-106.51119124965467</v>
      </c>
      <c r="F23" s="515">
        <v>-0.12645030996070616</v>
      </c>
      <c r="G23" s="803">
        <v>-1.7371441338730991</v>
      </c>
      <c r="H23" s="803">
        <v>-0.51958784157762317</v>
      </c>
      <c r="I23" s="803">
        <v>14.964679251818309</v>
      </c>
      <c r="J23" s="803">
        <v>1.9420457042697494</v>
      </c>
    </row>
    <row r="24" spans="1:10" ht="18.649999999999999" customHeight="1" x14ac:dyDescent="0.45">
      <c r="B24" s="202" t="s">
        <v>108</v>
      </c>
      <c r="C24" s="417">
        <v>-0.27399790594176743</v>
      </c>
      <c r="D24" s="417">
        <v>38.301887316194119</v>
      </c>
      <c r="E24" s="947">
        <f t="shared" si="0"/>
        <v>-100.71536398110055</v>
      </c>
      <c r="F24" s="417">
        <v>-0.27399790594176743</v>
      </c>
      <c r="G24" s="417">
        <v>-5.7142700635966692</v>
      </c>
      <c r="H24" s="417">
        <v>-6.0781716610380503</v>
      </c>
      <c r="I24" s="417">
        <v>5.9258358217624494</v>
      </c>
      <c r="J24" s="417">
        <v>38.301887316194119</v>
      </c>
    </row>
    <row r="25" spans="1:10" ht="18.649999999999999" customHeight="1" x14ac:dyDescent="0.45">
      <c r="B25" s="40" t="s">
        <v>109</v>
      </c>
      <c r="C25" s="518">
        <v>0</v>
      </c>
      <c r="D25" s="175">
        <v>0</v>
      </c>
      <c r="E25" s="503" t="e">
        <f t="shared" si="0"/>
        <v>#DIV/0!</v>
      </c>
      <c r="F25" s="518">
        <v>0</v>
      </c>
      <c r="G25" s="802">
        <v>0</v>
      </c>
      <c r="H25" s="802">
        <v>0</v>
      </c>
      <c r="I25" s="802">
        <v>0</v>
      </c>
      <c r="J25" s="802">
        <v>0</v>
      </c>
    </row>
    <row r="26" spans="1:10" ht="18.649999999999999" customHeight="1" x14ac:dyDescent="0.45">
      <c r="B26" s="202" t="s">
        <v>60</v>
      </c>
      <c r="C26" s="417">
        <v>-0.27399790594176565</v>
      </c>
      <c r="D26" s="417">
        <v>38.301887316194112</v>
      </c>
      <c r="E26" s="947">
        <f t="shared" si="0"/>
        <v>-100.71536398110055</v>
      </c>
      <c r="F26" s="417">
        <v>-0.27399790594176565</v>
      </c>
      <c r="G26" s="417">
        <v>-5.7142700635966683</v>
      </c>
      <c r="H26" s="417">
        <v>-6.0781716610380503</v>
      </c>
      <c r="I26" s="417">
        <v>5.9258358217624494</v>
      </c>
      <c r="J26" s="417">
        <v>38.301887316194112</v>
      </c>
    </row>
    <row r="27" spans="1:10" ht="41.5" customHeight="1" x14ac:dyDescent="0.25"/>
    <row r="29" spans="1:10" s="2" customFormat="1" ht="14.5" x14ac:dyDescent="0.25">
      <c r="A29" s="15"/>
      <c r="B29" s="15"/>
      <c r="C29" s="15"/>
      <c r="D29" s="15"/>
      <c r="E29" s="15"/>
      <c r="F29" s="15"/>
      <c r="G29" s="15"/>
      <c r="H29" s="15"/>
      <c r="I29" s="15"/>
      <c r="J29" s="15"/>
    </row>
    <row r="30" spans="1:10" s="2" customFormat="1" ht="14.5" x14ac:dyDescent="0.25">
      <c r="A30" s="15"/>
      <c r="B30" s="15"/>
      <c r="C30" s="15"/>
      <c r="D30" s="15"/>
      <c r="E30" s="15"/>
      <c r="F30" s="15"/>
      <c r="G30" s="15"/>
      <c r="H30" s="15"/>
      <c r="I30" s="15"/>
      <c r="J30" s="15"/>
    </row>
    <row r="31" spans="1:10" s="2" customFormat="1" ht="14.5" x14ac:dyDescent="0.25">
      <c r="A31" s="15"/>
      <c r="B31" s="15"/>
      <c r="C31" s="15"/>
      <c r="D31" s="15"/>
      <c r="E31" s="15"/>
      <c r="F31" s="15"/>
      <c r="G31" s="15"/>
      <c r="H31" s="15"/>
      <c r="I31" s="15"/>
      <c r="J31" s="15"/>
    </row>
    <row r="32" spans="1:10" s="2" customFormat="1" ht="14.5" x14ac:dyDescent="0.25">
      <c r="A32" s="15"/>
      <c r="B32" s="15"/>
      <c r="C32" s="15"/>
      <c r="D32" s="15"/>
      <c r="E32" s="15"/>
      <c r="F32" s="15"/>
      <c r="G32" s="15"/>
      <c r="H32" s="15"/>
      <c r="I32" s="15"/>
      <c r="J32" s="15"/>
    </row>
    <row r="33" spans="1:10" s="2" customFormat="1" ht="14.5" x14ac:dyDescent="0.25">
      <c r="A33" s="15"/>
      <c r="B33" s="15"/>
      <c r="C33" s="15"/>
      <c r="D33" s="15"/>
      <c r="E33" s="15"/>
      <c r="F33" s="15"/>
      <c r="G33" s="15"/>
      <c r="H33" s="15"/>
      <c r="I33" s="15"/>
      <c r="J33" s="15"/>
    </row>
    <row r="34" spans="1:10" s="2" customFormat="1" ht="14.5" x14ac:dyDescent="0.25">
      <c r="B34" s="15"/>
      <c r="C34" s="15"/>
      <c r="D34" s="15"/>
      <c r="E34" s="15"/>
      <c r="F34" s="15"/>
      <c r="G34" s="15"/>
      <c r="H34" s="15"/>
      <c r="I34" s="15"/>
      <c r="J34" s="15"/>
    </row>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ignoredErrors>
    <ignoredError sqref="E24 E27:F27 E10 E11 E12 E13 E14 E15 E16 E17 E18 E19 E20 E21 E22 E23 E25 E26" evalError="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rgb="FFB7DEE8"/>
  </sheetPr>
  <dimension ref="A1:H16"/>
  <sheetViews>
    <sheetView showGridLines="0" zoomScaleNormal="100" workbookViewId="0">
      <selection activeCell="B1" sqref="B1"/>
    </sheetView>
  </sheetViews>
  <sheetFormatPr baseColWidth="10" defaultColWidth="11.453125" defaultRowHeight="12.5" x14ac:dyDescent="0.25"/>
  <cols>
    <col min="1" max="1" customWidth="true" style="15" width="2.54296875" collapsed="false"/>
    <col min="2" max="2" customWidth="true" style="15" width="115.54296875" collapsed="false"/>
    <col min="3" max="5" customWidth="true" style="15" width="17.54296875" collapsed="false"/>
    <col min="6" max="6" customWidth="true" style="15" width="11.453125" collapsed="false"/>
    <col min="7" max="16384" style="15" width="11.453125" collapsed="false"/>
  </cols>
  <sheetData>
    <row r="1" spans="1:8" s="6" customFormat="1" ht="49.5" customHeight="1" x14ac:dyDescent="0.55000000000000004">
      <c r="C1" s="153"/>
      <c r="D1" s="153"/>
      <c r="E1" s="153"/>
      <c r="F1" s="153"/>
      <c r="G1" s="153"/>
      <c r="H1" s="153"/>
    </row>
    <row r="2" spans="1:8" s="68" customFormat="1" ht="56.15" customHeight="1" x14ac:dyDescent="0.7">
      <c r="B2" s="408" t="s">
        <v>330</v>
      </c>
    </row>
    <row r="3" spans="1:8" ht="14.5" customHeight="1" x14ac:dyDescent="0.35">
      <c r="A3" s="1"/>
      <c r="B3" s="7"/>
      <c r="C3" s="8"/>
      <c r="D3" s="8"/>
      <c r="E3" s="7"/>
      <c r="F3" s="7"/>
    </row>
    <row r="4" spans="1:8" ht="3" customHeight="1" x14ac:dyDescent="0.25">
      <c r="B4" s="270"/>
      <c r="C4" s="270"/>
      <c r="D4" s="270"/>
      <c r="E4" s="270"/>
    </row>
    <row r="5" spans="1:8" ht="18" customHeight="1" x14ac:dyDescent="0.45">
      <c r="B5" s="42"/>
      <c r="C5" s="1045" t="s">
        <v>219</v>
      </c>
      <c r="D5" s="1045" t="s">
        <v>218</v>
      </c>
      <c r="E5" s="1045" t="s">
        <v>117</v>
      </c>
    </row>
    <row r="6" spans="1:8" ht="18" customHeight="1" thickBot="1" x14ac:dyDescent="0.5">
      <c r="B6" s="289" t="s">
        <v>26</v>
      </c>
      <c r="C6" s="1064"/>
      <c r="D6" s="1064"/>
      <c r="E6" s="1064"/>
    </row>
    <row r="7" spans="1:8" ht="18.649999999999999" customHeight="1" x14ac:dyDescent="0.25">
      <c r="B7" s="204" t="s">
        <v>61</v>
      </c>
      <c r="C7" s="808"/>
      <c r="D7" s="808"/>
      <c r="E7" s="808"/>
    </row>
    <row r="8" spans="1:8" ht="18.649999999999999" customHeight="1" x14ac:dyDescent="0.45">
      <c r="B8" s="393" t="s">
        <v>301</v>
      </c>
      <c r="C8" s="394">
        <v>3751.18568684919</v>
      </c>
      <c r="D8" s="394">
        <v>6220.1972731216329</v>
      </c>
      <c r="E8" s="466">
        <f>+((C8-D8)/D8)*100</f>
        <v>-39.693461121263745</v>
      </c>
    </row>
    <row r="9" spans="1:8" ht="18.649999999999999" customHeight="1" x14ac:dyDescent="0.45">
      <c r="B9" s="388" t="s">
        <v>331</v>
      </c>
      <c r="C9" s="48">
        <v>1444.4104103225523</v>
      </c>
      <c r="D9" s="48">
        <v>1566.6885313261548</v>
      </c>
      <c r="E9" s="174">
        <f t="shared" ref="E9:E14" si="0">+((C9-D9)/D9)*100</f>
        <v>-7.8048775208750527</v>
      </c>
    </row>
    <row r="10" spans="1:8" ht="18.649999999999999" customHeight="1" x14ac:dyDescent="0.45">
      <c r="B10" s="343" t="s">
        <v>332</v>
      </c>
      <c r="C10" s="390">
        <v>2306.7752765266378</v>
      </c>
      <c r="D10" s="390">
        <v>4653.5087417954783</v>
      </c>
      <c r="E10" s="383">
        <f t="shared" si="0"/>
        <v>-50.429333981725641</v>
      </c>
    </row>
    <row r="11" spans="1:8" ht="18.649999999999999" customHeight="1" x14ac:dyDescent="0.45">
      <c r="B11" s="446" t="s">
        <v>202</v>
      </c>
      <c r="C11" s="394">
        <v>1065.9653948961522</v>
      </c>
      <c r="D11" s="394">
        <v>1156.7644862162547</v>
      </c>
      <c r="E11" s="466">
        <f t="shared" si="0"/>
        <v>-7.8494017064012569</v>
      </c>
    </row>
    <row r="12" spans="1:8" ht="18.649999999999999" customHeight="1" x14ac:dyDescent="0.45">
      <c r="B12" s="391" t="s">
        <v>333</v>
      </c>
      <c r="C12" s="390">
        <v>1065.9653948961522</v>
      </c>
      <c r="D12" s="390">
        <v>1156.7644862162547</v>
      </c>
      <c r="E12" s="383">
        <f t="shared" si="0"/>
        <v>-7.8494017064012569</v>
      </c>
    </row>
    <row r="13" spans="1:8" ht="18.649999999999999" customHeight="1" x14ac:dyDescent="0.45">
      <c r="B13" s="389" t="s">
        <v>302</v>
      </c>
      <c r="C13" s="809">
        <v>2685.2202919530378</v>
      </c>
      <c r="D13" s="809">
        <v>5063.4327869053786</v>
      </c>
      <c r="E13" s="506">
        <f t="shared" si="0"/>
        <v>-46.968382815363377</v>
      </c>
    </row>
    <row r="14" spans="1:8" ht="18.649999999999999" customHeight="1" x14ac:dyDescent="0.45">
      <c r="B14" s="343" t="s">
        <v>334</v>
      </c>
      <c r="C14" s="392">
        <v>378.4450154264</v>
      </c>
      <c r="D14" s="392">
        <v>409.92404510990002</v>
      </c>
      <c r="E14" s="383">
        <f t="shared" si="0"/>
        <v>-7.6792347409287824</v>
      </c>
    </row>
    <row r="15" spans="1:8" ht="18.649999999999999" customHeight="1" x14ac:dyDescent="0.25">
      <c r="B15" s="444"/>
      <c r="C15" s="444"/>
      <c r="D15" s="444"/>
      <c r="E15" s="444"/>
    </row>
    <row r="16" spans="1:8" ht="13" x14ac:dyDescent="0.25">
      <c r="B16" s="14"/>
    </row>
  </sheetData>
  <mergeCells count="3">
    <mergeCell ref="C5:C6"/>
    <mergeCell ref="D5:D6"/>
    <mergeCell ref="E5:E6"/>
  </mergeCells>
  <pageMargins left="0.7" right="0.7" top="0.75" bottom="0.75" header="0.3" footer="0.3"/>
  <pageSetup paperSize="9" scale="4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554E-3BA4-404F-B2D9-1CEBE6795471}">
  <sheetPr>
    <tabColor theme="1" tint="0.499984740745262"/>
  </sheetPr>
  <dimension ref="B1:J16"/>
  <sheetViews>
    <sheetView showGridLines="0" zoomScaleNormal="100" workbookViewId="0"/>
  </sheetViews>
  <sheetFormatPr baseColWidth="10" defaultRowHeight="12.5" x14ac:dyDescent="0.25"/>
  <cols>
    <col min="1" max="1" customWidth="true" style="15" width="2.54296875" collapsed="false"/>
    <col min="2" max="2" customWidth="true" style="15" width="70.54296875" collapsed="false"/>
    <col min="3" max="16384" style="15" width="10.90625" collapsed="false"/>
  </cols>
  <sheetData>
    <row r="1" spans="2:10" s="6" customFormat="1" ht="49.5" customHeight="1" x14ac:dyDescent="0.55000000000000004">
      <c r="C1" s="153"/>
      <c r="D1" s="153"/>
      <c r="E1" s="153"/>
      <c r="F1" s="153"/>
      <c r="G1" s="153" t="s">
        <v>5</v>
      </c>
      <c r="H1" s="153"/>
      <c r="I1" s="153"/>
      <c r="J1" s="153"/>
    </row>
    <row r="2" spans="2:10" s="68" customFormat="1" ht="56.15" customHeight="1" x14ac:dyDescent="0.7">
      <c r="B2" s="914" t="s">
        <v>366</v>
      </c>
      <c r="C2" s="915"/>
      <c r="D2" s="915"/>
      <c r="E2" s="915"/>
      <c r="F2" s="915"/>
      <c r="G2" s="915"/>
      <c r="H2" s="915"/>
      <c r="I2" s="915"/>
      <c r="J2" s="915"/>
    </row>
    <row r="3" spans="2:10" s="1" customFormat="1" ht="3" customHeight="1" x14ac:dyDescent="0.4">
      <c r="B3" s="916"/>
      <c r="C3" s="916"/>
      <c r="D3" s="916"/>
      <c r="E3" s="916"/>
      <c r="F3" s="916"/>
      <c r="G3" s="916"/>
      <c r="H3" s="916"/>
      <c r="I3" s="916"/>
      <c r="J3" s="916"/>
    </row>
    <row r="4" spans="2:10" x14ac:dyDescent="0.25">
      <c r="B4" s="917"/>
    </row>
    <row r="5" spans="2:10" ht="38.5" customHeight="1" x14ac:dyDescent="0.25">
      <c r="B5" s="1072" t="s">
        <v>367</v>
      </c>
      <c r="C5" s="1072"/>
      <c r="D5" s="1072"/>
      <c r="E5" s="1072"/>
      <c r="F5" s="1072"/>
      <c r="G5" s="1072"/>
      <c r="H5" s="1072"/>
      <c r="I5" s="1072"/>
      <c r="J5" s="1072"/>
    </row>
    <row r="6" spans="2:10" ht="44" customHeight="1" x14ac:dyDescent="0.25">
      <c r="B6" s="1012" t="s">
        <v>368</v>
      </c>
      <c r="C6" s="1012"/>
      <c r="D6" s="1012"/>
      <c r="E6" s="1012"/>
      <c r="F6" s="1012"/>
      <c r="G6" s="1012"/>
      <c r="H6" s="1012"/>
      <c r="I6" s="1012"/>
      <c r="J6" s="1012"/>
    </row>
    <row r="7" spans="2:10" ht="29.5" customHeight="1" x14ac:dyDescent="0.25">
      <c r="B7" s="1012" t="s">
        <v>369</v>
      </c>
      <c r="C7" s="1012"/>
      <c r="D7" s="1012"/>
      <c r="E7" s="1012"/>
      <c r="F7" s="1012"/>
      <c r="G7" s="1012"/>
      <c r="H7" s="1012"/>
      <c r="I7" s="1012"/>
      <c r="J7" s="1012"/>
    </row>
    <row r="8" spans="2:10" ht="29" customHeight="1" x14ac:dyDescent="0.25">
      <c r="B8" s="1072" t="s">
        <v>370</v>
      </c>
      <c r="C8" s="1072"/>
      <c r="D8" s="1072"/>
      <c r="E8" s="1072"/>
      <c r="F8" s="1072"/>
      <c r="G8" s="1072"/>
      <c r="H8" s="1072"/>
      <c r="I8" s="1072"/>
      <c r="J8" s="1072"/>
    </row>
    <row r="9" spans="2:10" x14ac:dyDescent="0.25">
      <c r="B9" s="917"/>
    </row>
    <row r="10" spans="2:10" ht="13" customHeight="1" x14ac:dyDescent="0.25">
      <c r="B10" s="1072"/>
      <c r="C10" s="1072"/>
      <c r="D10" s="1072"/>
      <c r="E10" s="1072"/>
      <c r="F10" s="1072"/>
      <c r="G10" s="1072"/>
      <c r="H10" s="1072"/>
      <c r="I10" s="1072"/>
      <c r="J10" s="1072"/>
    </row>
    <row r="11" spans="2:10" x14ac:dyDescent="0.25">
      <c r="B11" s="917"/>
    </row>
    <row r="12" spans="2:10" x14ac:dyDescent="0.25">
      <c r="B12" s="917"/>
    </row>
    <row r="13" spans="2:10" x14ac:dyDescent="0.25">
      <c r="B13" s="917"/>
    </row>
    <row r="14" spans="2:10" x14ac:dyDescent="0.25">
      <c r="B14" s="917"/>
    </row>
    <row r="15" spans="2:10" x14ac:dyDescent="0.25">
      <c r="B15" s="917"/>
    </row>
    <row r="16" spans="2:10" x14ac:dyDescent="0.25">
      <c r="B16" s="917"/>
    </row>
  </sheetData>
  <mergeCells count="5">
    <mergeCell ref="B5:J5"/>
    <mergeCell ref="B6:J6"/>
    <mergeCell ref="B7:J7"/>
    <mergeCell ref="B8:J8"/>
    <mergeCell ref="B10:J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B7DEE8"/>
    <outlinePr summaryBelow="0"/>
    <pageSetUpPr fitToPage="1"/>
  </sheetPr>
  <dimension ref="A1:S46"/>
  <sheetViews>
    <sheetView showGridLines="0" zoomScaleNormal="100" workbookViewId="0">
      <selection activeCell="I57" sqref="I57"/>
    </sheetView>
  </sheetViews>
  <sheetFormatPr baseColWidth="10" defaultColWidth="11.26953125" defaultRowHeight="14.5" x14ac:dyDescent="0.35"/>
  <cols>
    <col min="1" max="1" customWidth="true" style="15" width="2.54296875" collapsed="false"/>
    <col min="2" max="2" customWidth="true" style="200" width="115.54296875" collapsed="false"/>
    <col min="3" max="5" customWidth="true" style="1" width="17.54296875" collapsed="false"/>
    <col min="6" max="16384" style="1" width="11.26953125" collapsed="false"/>
  </cols>
  <sheetData>
    <row r="1" spans="1:7" s="6" customFormat="1" ht="49.5" customHeight="1" x14ac:dyDescent="0.55000000000000004">
      <c r="C1" s="153"/>
      <c r="D1" s="153"/>
      <c r="E1" s="153"/>
      <c r="F1" s="153"/>
      <c r="G1" s="153"/>
    </row>
    <row r="2" spans="1:7" s="68" customFormat="1" ht="56.15" customHeight="1" x14ac:dyDescent="0.7">
      <c r="B2" s="952" t="s">
        <v>96</v>
      </c>
    </row>
    <row r="3" spans="1:7" x14ac:dyDescent="0.35">
      <c r="A3" s="1"/>
      <c r="B3" s="409"/>
    </row>
    <row r="4" spans="1:7" ht="3" customHeight="1" x14ac:dyDescent="0.4">
      <c r="B4" s="410"/>
      <c r="C4" s="411"/>
      <c r="D4" s="411"/>
      <c r="E4" s="411"/>
    </row>
    <row r="5" spans="1:7" s="43" customFormat="1" ht="18" customHeight="1" x14ac:dyDescent="0.45">
      <c r="A5" s="15"/>
      <c r="B5" s="953"/>
      <c r="C5" s="1021" t="s">
        <v>110</v>
      </c>
      <c r="D5" s="1021" t="s">
        <v>111</v>
      </c>
      <c r="E5" s="1021" t="s">
        <v>28</v>
      </c>
    </row>
    <row r="6" spans="1:7" s="43" customFormat="1" ht="18" customHeight="1" thickBot="1" x14ac:dyDescent="0.5">
      <c r="A6" s="15"/>
      <c r="B6" s="197" t="s">
        <v>26</v>
      </c>
      <c r="C6" s="1022"/>
      <c r="D6" s="1022"/>
      <c r="E6" s="1022"/>
    </row>
    <row r="7" spans="1:7" s="43" customFormat="1" ht="18.5" x14ac:dyDescent="0.45">
      <c r="A7" s="15"/>
      <c r="B7" s="329" t="s">
        <v>54</v>
      </c>
      <c r="C7" s="330">
        <v>2781.1317727083501</v>
      </c>
      <c r="D7" s="412">
        <v>2182.3709049292902</v>
      </c>
      <c r="E7" s="331">
        <f>+((C7-D7)/D7)*100</f>
        <v>27.436255974025649</v>
      </c>
    </row>
    <row r="8" spans="1:7" s="43" customFormat="1" ht="18.649999999999999" customHeight="1" x14ac:dyDescent="0.45">
      <c r="A8" s="15"/>
      <c r="B8" s="199" t="s">
        <v>97</v>
      </c>
      <c r="C8" s="413">
        <v>5.1194525200000598</v>
      </c>
      <c r="D8" s="44">
        <v>67.614221889999897</v>
      </c>
      <c r="E8" s="120">
        <f t="shared" ref="E8:E26" si="0">+((C8-D8)/D8)*100</f>
        <v>-92.428438312388209</v>
      </c>
    </row>
    <row r="9" spans="1:7" s="43" customFormat="1" ht="18.649999999999999" customHeight="1" x14ac:dyDescent="0.45">
      <c r="A9" s="15"/>
      <c r="B9" s="199" t="s">
        <v>98</v>
      </c>
      <c r="C9" s="413">
        <v>55.980622682538502</v>
      </c>
      <c r="D9" s="44">
        <v>79.158338946911513</v>
      </c>
      <c r="E9" s="120">
        <f t="shared" si="0"/>
        <v>-29.280195330927071</v>
      </c>
    </row>
    <row r="10" spans="1:7" s="43" customFormat="1" ht="18.649999999999999" customHeight="1" x14ac:dyDescent="0.45">
      <c r="A10" s="15"/>
      <c r="B10" s="199" t="s">
        <v>55</v>
      </c>
      <c r="C10" s="413">
        <v>901.82928045886695</v>
      </c>
      <c r="D10" s="44">
        <v>937.36113265000108</v>
      </c>
      <c r="E10" s="120">
        <f t="shared" si="0"/>
        <v>-3.7906257208129075</v>
      </c>
      <c r="F10" s="120"/>
    </row>
    <row r="11" spans="1:7" s="43" customFormat="1" ht="18.649999999999999" customHeight="1" x14ac:dyDescent="0.45">
      <c r="A11" s="15"/>
      <c r="B11" s="199" t="s">
        <v>99</v>
      </c>
      <c r="C11" s="413">
        <v>61.136770288217463</v>
      </c>
      <c r="D11" s="44">
        <v>81.572490499993492</v>
      </c>
      <c r="E11" s="120">
        <f t="shared" si="0"/>
        <v>-25.052220529882756</v>
      </c>
      <c r="F11" s="120"/>
    </row>
    <row r="12" spans="1:7" s="43" customFormat="1" ht="18.649999999999999" customHeight="1" x14ac:dyDescent="0.45">
      <c r="A12" s="15"/>
      <c r="B12" s="199" t="s">
        <v>100</v>
      </c>
      <c r="C12" s="413">
        <v>294.81148437000104</v>
      </c>
      <c r="D12" s="44">
        <v>243.88808303000096</v>
      </c>
      <c r="E12" s="45">
        <f t="shared" si="0"/>
        <v>20.879823526980584</v>
      </c>
    </row>
    <row r="13" spans="1:7" s="43" customFormat="1" ht="18.649999999999999" customHeight="1" x14ac:dyDescent="0.45">
      <c r="A13" s="15"/>
      <c r="B13" s="332" t="s">
        <v>101</v>
      </c>
      <c r="C13" s="414">
        <v>-604.1775773208243</v>
      </c>
      <c r="D13" s="333">
        <v>-490.62933927945721</v>
      </c>
      <c r="E13" s="334">
        <f t="shared" si="0"/>
        <v>23.1433852301057</v>
      </c>
    </row>
    <row r="14" spans="1:7" s="43" customFormat="1" ht="18.5" x14ac:dyDescent="0.45">
      <c r="A14" s="15"/>
      <c r="B14" s="335" t="s">
        <v>56</v>
      </c>
      <c r="C14" s="415">
        <v>3495.8318057071501</v>
      </c>
      <c r="D14" s="416">
        <v>3101.3358326667399</v>
      </c>
      <c r="E14" s="336">
        <f t="shared" si="0"/>
        <v>12.720195242486712</v>
      </c>
    </row>
    <row r="15" spans="1:7" s="43" customFormat="1" ht="18.649999999999999" customHeight="1" x14ac:dyDescent="0.45">
      <c r="A15" s="15"/>
      <c r="B15" s="199" t="s">
        <v>57</v>
      </c>
      <c r="C15" s="413">
        <v>-1508.3127920243987</v>
      </c>
      <c r="D15" s="44">
        <v>-1439.524371079641</v>
      </c>
      <c r="E15" s="45">
        <f t="shared" si="0"/>
        <v>4.7785520222326285</v>
      </c>
    </row>
    <row r="16" spans="1:7" s="43" customFormat="1" ht="18.5" x14ac:dyDescent="0.45">
      <c r="A16" s="15"/>
      <c r="B16" s="332" t="s">
        <v>102</v>
      </c>
      <c r="C16" s="958">
        <v>0</v>
      </c>
      <c r="D16" s="333">
        <v>-2.44</v>
      </c>
      <c r="E16" s="505">
        <f t="shared" si="0"/>
        <v>-100</v>
      </c>
    </row>
    <row r="17" spans="1:13" s="43" customFormat="1" ht="18.5" x14ac:dyDescent="0.45">
      <c r="A17" s="15"/>
      <c r="B17" s="335" t="s">
        <v>58</v>
      </c>
      <c r="C17" s="415">
        <v>1987.5190136827514</v>
      </c>
      <c r="D17" s="416">
        <v>1659.3714615870988</v>
      </c>
      <c r="E17" s="336">
        <f t="shared" si="0"/>
        <v>19.775412539745457</v>
      </c>
    </row>
    <row r="18" spans="1:13" s="43" customFormat="1" ht="18.5" x14ac:dyDescent="0.45">
      <c r="A18" s="15"/>
      <c r="B18" s="335" t="s">
        <v>59</v>
      </c>
      <c r="C18" s="415">
        <v>1987.5190136827514</v>
      </c>
      <c r="D18" s="416">
        <v>1661.8114615870988</v>
      </c>
      <c r="E18" s="336">
        <f t="shared" si="0"/>
        <v>19.599549023725491</v>
      </c>
    </row>
    <row r="19" spans="1:13" s="43" customFormat="1" ht="18.5" x14ac:dyDescent="0.45">
      <c r="A19" s="15"/>
      <c r="B19" s="199" t="s">
        <v>103</v>
      </c>
      <c r="C19" s="413">
        <v>-268.16220498000001</v>
      </c>
      <c r="D19" s="44">
        <v>-255.33451784999997</v>
      </c>
      <c r="E19" s="45">
        <f t="shared" si="0"/>
        <v>5.0238750475311207</v>
      </c>
    </row>
    <row r="20" spans="1:13" s="43" customFormat="1" ht="18.5" x14ac:dyDescent="0.45">
      <c r="A20" s="15"/>
      <c r="B20" s="199" t="s">
        <v>104</v>
      </c>
      <c r="C20" s="413">
        <v>-91.419691460001403</v>
      </c>
      <c r="D20" s="44">
        <v>-25.212972019999025</v>
      </c>
      <c r="E20" s="959">
        <f t="shared" si="0"/>
        <v>262.58990565446607</v>
      </c>
    </row>
    <row r="21" spans="1:13" s="43" customFormat="1" ht="18.5" x14ac:dyDescent="0.45">
      <c r="A21" s="15"/>
      <c r="B21" s="332" t="s">
        <v>105</v>
      </c>
      <c r="C21" s="414">
        <v>-8.2240385914300571</v>
      </c>
      <c r="D21" s="333">
        <v>-20.196715419999791</v>
      </c>
      <c r="E21" s="120">
        <f t="shared" si="0"/>
        <v>-59.28031652470478</v>
      </c>
    </row>
    <row r="22" spans="1:13" s="43" customFormat="1" ht="18.5" x14ac:dyDescent="0.45">
      <c r="A22" s="15"/>
      <c r="B22" s="335" t="s">
        <v>106</v>
      </c>
      <c r="C22" s="415">
        <v>1619.7130786513198</v>
      </c>
      <c r="D22" s="416">
        <v>1358.6272562971001</v>
      </c>
      <c r="E22" s="336">
        <f t="shared" si="0"/>
        <v>19.216883891009353</v>
      </c>
    </row>
    <row r="23" spans="1:13" s="43" customFormat="1" ht="18.5" x14ac:dyDescent="0.45">
      <c r="A23" s="15"/>
      <c r="B23" s="199" t="s">
        <v>107</v>
      </c>
      <c r="C23" s="413">
        <v>-613.65950712135009</v>
      </c>
      <c r="D23" s="44">
        <v>-503.63128596380704</v>
      </c>
      <c r="E23" s="46">
        <f t="shared" si="0"/>
        <v>21.846978975299425</v>
      </c>
    </row>
    <row r="24" spans="1:13" s="43" customFormat="1" ht="18.649999999999999" customHeight="1" x14ac:dyDescent="0.45">
      <c r="A24" s="15"/>
      <c r="B24" s="202" t="s">
        <v>108</v>
      </c>
      <c r="C24" s="417">
        <v>1006.05357152997</v>
      </c>
      <c r="D24" s="417">
        <v>854.99597033328894</v>
      </c>
      <c r="E24" s="203">
        <f t="shared" si="0"/>
        <v>17.667638964169242</v>
      </c>
    </row>
    <row r="25" spans="1:13" s="43" customFormat="1" ht="18.5" x14ac:dyDescent="0.45">
      <c r="A25" s="15"/>
      <c r="B25" s="199" t="s">
        <v>109</v>
      </c>
      <c r="C25" s="413">
        <v>0.88279555352008898</v>
      </c>
      <c r="D25" s="44">
        <v>-0.25772463891410735</v>
      </c>
      <c r="E25" s="47">
        <f t="shared" si="0"/>
        <v>-442.53440308991986</v>
      </c>
    </row>
    <row r="26" spans="1:13" s="43" customFormat="1" ht="18.649999999999999" customHeight="1" x14ac:dyDescent="0.45">
      <c r="A26" s="15"/>
      <c r="B26" s="202" t="s">
        <v>60</v>
      </c>
      <c r="C26" s="417">
        <v>1005.1707759764499</v>
      </c>
      <c r="D26" s="417">
        <v>855.25369497220299</v>
      </c>
      <c r="E26" s="203">
        <f t="shared" si="0"/>
        <v>17.528960340723167</v>
      </c>
    </row>
    <row r="27" spans="1:13" x14ac:dyDescent="0.35">
      <c r="B27" s="1"/>
      <c r="L27" s="523"/>
      <c r="M27" s="523"/>
    </row>
    <row r="28" spans="1:13" ht="27.65" customHeight="1" x14ac:dyDescent="0.35">
      <c r="B28" s="484"/>
      <c r="C28" s="484"/>
      <c r="D28" s="484"/>
      <c r="E28" s="484"/>
      <c r="F28" s="484"/>
      <c r="G28" s="484"/>
      <c r="H28" s="484"/>
      <c r="I28" s="484"/>
      <c r="J28" s="484"/>
      <c r="L28" s="523"/>
      <c r="M28" s="523"/>
    </row>
    <row r="29" spans="1:13" s="68" customFormat="1" ht="31" customHeight="1" x14ac:dyDescent="0.7">
      <c r="B29" s="952" t="s">
        <v>419</v>
      </c>
      <c r="H29" s="484"/>
    </row>
    <row r="30" spans="1:13" x14ac:dyDescent="0.35">
      <c r="A30" s="1"/>
      <c r="B30" s="423"/>
    </row>
    <row r="31" spans="1:13" ht="3" customHeight="1" x14ac:dyDescent="0.4">
      <c r="B31" s="411"/>
      <c r="C31" s="411"/>
      <c r="D31" s="411"/>
      <c r="E31" s="411"/>
    </row>
    <row r="32" spans="1:13" s="43" customFormat="1" ht="18" customHeight="1" x14ac:dyDescent="0.45">
      <c r="A32" s="15"/>
      <c r="B32" s="42"/>
      <c r="C32" s="1021" t="s">
        <v>110</v>
      </c>
      <c r="D32" s="1021" t="s">
        <v>111</v>
      </c>
      <c r="E32" s="1021" t="s">
        <v>117</v>
      </c>
    </row>
    <row r="33" spans="1:19" s="13" customFormat="1" ht="18" customHeight="1" thickBot="1" x14ac:dyDescent="0.5">
      <c r="A33" s="15"/>
      <c r="B33" s="197" t="s">
        <v>26</v>
      </c>
      <c r="C33" s="1022"/>
      <c r="D33" s="1022"/>
      <c r="E33" s="1022"/>
      <c r="F33" s="19"/>
      <c r="G33" s="19"/>
      <c r="H33" s="12"/>
      <c r="I33" s="12"/>
      <c r="J33" s="12"/>
      <c r="K33" s="12"/>
      <c r="L33" s="12"/>
      <c r="M33" s="12"/>
      <c r="N33" s="12"/>
      <c r="O33" s="12"/>
      <c r="P33" s="12"/>
      <c r="Q33" s="12"/>
      <c r="R33" s="12"/>
      <c r="S33" s="12"/>
    </row>
    <row r="34" spans="1:19" s="13" customFormat="1" ht="18.649999999999999" customHeight="1" x14ac:dyDescent="0.45">
      <c r="A34" s="15"/>
      <c r="B34" s="477" t="s">
        <v>54</v>
      </c>
      <c r="C34" s="478">
        <v>2781.1317727083506</v>
      </c>
      <c r="D34" s="478">
        <v>2182.3709049292902</v>
      </c>
      <c r="E34" s="479">
        <f t="shared" ref="E34:E40" si="1">+((C34-D34)/D34)*100</f>
        <v>27.43625597402567</v>
      </c>
      <c r="F34" s="19"/>
      <c r="G34" s="19"/>
      <c r="H34" s="12"/>
      <c r="I34" s="12"/>
      <c r="J34" s="12"/>
      <c r="K34" s="12"/>
      <c r="L34" s="12"/>
      <c r="M34" s="12"/>
      <c r="N34" s="12"/>
      <c r="O34" s="12"/>
      <c r="P34" s="12"/>
      <c r="Q34" s="12"/>
      <c r="R34" s="12"/>
      <c r="S34" s="12"/>
    </row>
    <row r="35" spans="1:19" s="13" customFormat="1" ht="18.649999999999999" customHeight="1" x14ac:dyDescent="0.45">
      <c r="A35" s="15"/>
      <c r="B35" s="953" t="s">
        <v>458</v>
      </c>
      <c r="C35" s="637">
        <f>+SUM(C36:C38)</f>
        <v>1196.6407648288673</v>
      </c>
      <c r="D35" s="637">
        <f>+SUM(D36:D38)</f>
        <v>1181.249215680001</v>
      </c>
      <c r="E35" s="480">
        <f t="shared" si="1"/>
        <v>1.3029891528864146</v>
      </c>
      <c r="F35" s="19"/>
      <c r="G35" s="19"/>
      <c r="H35" s="12"/>
      <c r="I35" s="12"/>
      <c r="J35" s="12"/>
      <c r="K35" s="12"/>
      <c r="L35" s="12"/>
      <c r="M35" s="12"/>
      <c r="N35" s="12"/>
      <c r="O35" s="12"/>
      <c r="P35" s="12"/>
      <c r="Q35" s="12"/>
      <c r="R35" s="12"/>
      <c r="S35" s="12"/>
    </row>
    <row r="36" spans="1:19" s="13" customFormat="1" ht="18.649999999999999" customHeight="1" x14ac:dyDescent="0.45">
      <c r="A36" s="15"/>
      <c r="B36" s="296" t="s">
        <v>120</v>
      </c>
      <c r="C36" s="48">
        <v>420.09996319057302</v>
      </c>
      <c r="D36" s="48">
        <v>362.715377130001</v>
      </c>
      <c r="E36" s="55">
        <f t="shared" si="1"/>
        <v>15.820830788766029</v>
      </c>
      <c r="F36" s="19"/>
      <c r="G36" s="19"/>
      <c r="H36" s="12"/>
      <c r="I36" s="12"/>
      <c r="J36" s="12"/>
      <c r="K36" s="12"/>
      <c r="L36" s="12"/>
      <c r="M36" s="12"/>
      <c r="N36" s="12"/>
      <c r="O36" s="12"/>
      <c r="P36" s="12"/>
      <c r="Q36" s="12"/>
      <c r="R36" s="12"/>
      <c r="S36" s="12"/>
    </row>
    <row r="37" spans="1:19" s="13" customFormat="1" ht="18.649999999999999" customHeight="1" x14ac:dyDescent="0.45">
      <c r="A37" s="15"/>
      <c r="B37" s="296" t="s">
        <v>118</v>
      </c>
      <c r="C37" s="48">
        <v>281.95214844000003</v>
      </c>
      <c r="D37" s="48">
        <v>263.85065958999996</v>
      </c>
      <c r="E37" s="55">
        <f t="shared" si="1"/>
        <v>6.8605054382384871</v>
      </c>
      <c r="F37" s="19"/>
      <c r="G37" s="19"/>
      <c r="H37" s="15"/>
      <c r="I37" s="15"/>
      <c r="J37" s="15"/>
      <c r="K37" s="12"/>
      <c r="L37" s="12"/>
      <c r="M37" s="12"/>
      <c r="N37" s="12"/>
      <c r="O37" s="12"/>
      <c r="P37" s="12"/>
      <c r="Q37" s="12"/>
      <c r="R37" s="12"/>
      <c r="S37" s="12"/>
    </row>
    <row r="38" spans="1:19" s="13" customFormat="1" ht="18.649999999999999" customHeight="1" x14ac:dyDescent="0.45">
      <c r="A38" s="15"/>
      <c r="B38" s="296" t="s">
        <v>119</v>
      </c>
      <c r="C38" s="48">
        <v>494.58865319829425</v>
      </c>
      <c r="D38" s="48">
        <v>554.68317896000008</v>
      </c>
      <c r="E38" s="55">
        <f t="shared" si="1"/>
        <v>-10.834027070079841</v>
      </c>
      <c r="F38" s="19"/>
      <c r="G38" s="19"/>
      <c r="H38" s="15"/>
      <c r="I38" s="15"/>
      <c r="J38" s="15"/>
      <c r="K38" s="12"/>
      <c r="L38" s="12"/>
      <c r="M38" s="12"/>
      <c r="N38" s="12"/>
      <c r="O38" s="12"/>
      <c r="P38" s="12"/>
      <c r="Q38" s="12"/>
      <c r="R38" s="12"/>
      <c r="S38" s="12"/>
    </row>
    <row r="39" spans="1:19" s="13" customFormat="1" ht="18.649999999999999" customHeight="1" x14ac:dyDescent="0.45">
      <c r="A39" s="15"/>
      <c r="B39" s="953" t="s">
        <v>459</v>
      </c>
      <c r="C39" s="891">
        <v>-481.94073183006901</v>
      </c>
      <c r="D39" s="891">
        <v>-262.28428794254506</v>
      </c>
      <c r="E39" s="480">
        <f t="shared" si="1"/>
        <v>83.747465626168577</v>
      </c>
      <c r="F39" s="19"/>
      <c r="G39" s="19"/>
      <c r="H39" s="12"/>
      <c r="I39" s="12"/>
      <c r="J39" s="12"/>
      <c r="K39" s="12"/>
      <c r="L39" s="12"/>
      <c r="M39" s="12"/>
      <c r="N39" s="12"/>
      <c r="O39" s="12"/>
      <c r="P39" s="12"/>
      <c r="Q39" s="12"/>
      <c r="R39" s="12"/>
      <c r="S39" s="12"/>
    </row>
    <row r="40" spans="1:19" ht="18.649999999999999" customHeight="1" x14ac:dyDescent="0.45">
      <c r="B40" s="272" t="s">
        <v>56</v>
      </c>
      <c r="C40" s="220">
        <v>3495.8318057071488</v>
      </c>
      <c r="D40" s="220">
        <v>3101.3358326667462</v>
      </c>
      <c r="E40" s="221">
        <f t="shared" si="1"/>
        <v>12.720195242486435</v>
      </c>
      <c r="F40" s="18"/>
      <c r="G40" s="18"/>
      <c r="H40" s="11"/>
      <c r="I40" s="11"/>
      <c r="J40" s="11"/>
      <c r="K40" s="11"/>
      <c r="L40" s="11"/>
      <c r="M40" s="11"/>
      <c r="N40" s="11"/>
      <c r="O40" s="11"/>
      <c r="P40" s="11"/>
      <c r="Q40" s="11"/>
      <c r="R40" s="11"/>
      <c r="S40" s="11"/>
    </row>
    <row r="41" spans="1:19" x14ac:dyDescent="0.35">
      <c r="B41" s="20"/>
      <c r="C41" s="20"/>
      <c r="D41" s="20"/>
      <c r="E41" s="20"/>
      <c r="F41" s="18"/>
      <c r="G41" s="18"/>
      <c r="H41" s="11"/>
      <c r="I41" s="11"/>
      <c r="J41" s="11"/>
      <c r="K41" s="11"/>
      <c r="L41" s="11"/>
      <c r="M41" s="11"/>
      <c r="N41" s="11"/>
      <c r="O41" s="11"/>
      <c r="P41" s="11"/>
      <c r="Q41" s="11"/>
      <c r="R41" s="11"/>
      <c r="S41" s="11"/>
    </row>
    <row r="42" spans="1:19" s="15" customFormat="1" ht="12.65" customHeight="1" x14ac:dyDescent="0.25">
      <c r="B42" s="1023"/>
      <c r="C42" s="1023"/>
      <c r="D42" s="1023"/>
      <c r="E42" s="1023"/>
      <c r="F42" s="21"/>
      <c r="G42" s="21"/>
    </row>
    <row r="43" spans="1:19" s="15" customFormat="1" ht="12.5" x14ac:dyDescent="0.25">
      <c r="B43" s="890" t="s">
        <v>385</v>
      </c>
    </row>
    <row r="44" spans="1:19" s="15" customFormat="1" ht="12.5" x14ac:dyDescent="0.25">
      <c r="B44" s="15" t="s">
        <v>384</v>
      </c>
    </row>
    <row r="45" spans="1:19" s="15" customFormat="1" ht="13" customHeight="1" x14ac:dyDescent="0.25">
      <c r="B45" s="15" t="s">
        <v>388</v>
      </c>
    </row>
    <row r="46" spans="1:19" s="15" customFormat="1" ht="12.5" x14ac:dyDescent="0.25"/>
  </sheetData>
  <mergeCells count="7">
    <mergeCell ref="E5:E6"/>
    <mergeCell ref="C5:C6"/>
    <mergeCell ref="D5:D6"/>
    <mergeCell ref="B42:E42"/>
    <mergeCell ref="C32:C33"/>
    <mergeCell ref="D32:D33"/>
    <mergeCell ref="E32:E33"/>
  </mergeCells>
  <phoneticPr fontId="96" type="noConversion"/>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rgb="FFB7DEE8"/>
    <outlinePr summaryBelow="0"/>
    <pageSetUpPr fitToPage="1"/>
  </sheetPr>
  <dimension ref="A1:Q46"/>
  <sheetViews>
    <sheetView showGridLines="0" zoomScaleNormal="100" workbookViewId="0">
      <selection activeCell="J32" sqref="J32:J33"/>
    </sheetView>
  </sheetViews>
  <sheetFormatPr baseColWidth="10" defaultColWidth="11.26953125" defaultRowHeight="14.5" x14ac:dyDescent="0.35"/>
  <cols>
    <col min="1" max="1" customWidth="true" style="15" width="2.54296875" collapsed="false"/>
    <col min="2" max="2" customWidth="true" style="1" width="115.54296875" collapsed="false"/>
    <col min="3" max="7" customWidth="true" style="1" width="17.54296875" collapsed="false"/>
    <col min="8" max="8" customWidth="true" style="1" width="1.7265625" collapsed="false"/>
    <col min="9" max="10" customWidth="true" style="1" width="17.54296875" collapsed="false"/>
    <col min="11" max="16384" style="1" width="11.26953125" collapsed="false"/>
  </cols>
  <sheetData>
    <row r="1" spans="1:11" s="6" customFormat="1" ht="49.5" customHeight="1" x14ac:dyDescent="0.55000000000000004">
      <c r="C1" s="153"/>
      <c r="D1" s="153"/>
      <c r="E1" s="153" t="s">
        <v>5</v>
      </c>
      <c r="F1" s="153"/>
      <c r="G1" s="153"/>
      <c r="H1" s="153"/>
    </row>
    <row r="2" spans="1:11" s="68" customFormat="1" ht="56.15" customHeight="1" x14ac:dyDescent="0.7">
      <c r="B2" s="913" t="s">
        <v>112</v>
      </c>
      <c r="C2" s="913"/>
    </row>
    <row r="3" spans="1:11" ht="15" customHeight="1" x14ac:dyDescent="0.35">
      <c r="A3" s="1"/>
      <c r="B3" s="423"/>
      <c r="C3" s="423"/>
      <c r="H3" s="11"/>
    </row>
    <row r="4" spans="1:11" ht="3" customHeight="1" x14ac:dyDescent="0.4">
      <c r="B4" s="411"/>
      <c r="C4" s="411"/>
      <c r="D4" s="411"/>
      <c r="E4" s="411"/>
      <c r="F4" s="411"/>
      <c r="G4" s="411"/>
      <c r="H4" s="636"/>
      <c r="I4" s="411"/>
      <c r="J4" s="411"/>
    </row>
    <row r="5" spans="1:11" s="43" customFormat="1" ht="20.5" customHeight="1" x14ac:dyDescent="0.45">
      <c r="A5" s="15"/>
      <c r="B5" s="42"/>
      <c r="C5" s="1021" t="s">
        <v>110</v>
      </c>
      <c r="D5" s="1021" t="s">
        <v>114</v>
      </c>
      <c r="E5" s="1021" t="s">
        <v>115</v>
      </c>
      <c r="F5" s="1021" t="s">
        <v>116</v>
      </c>
      <c r="G5" s="1021" t="s">
        <v>111</v>
      </c>
      <c r="H5" s="313"/>
      <c r="I5" s="1021" t="s">
        <v>391</v>
      </c>
      <c r="J5" s="1021" t="s">
        <v>473</v>
      </c>
    </row>
    <row r="6" spans="1:11" ht="20.5" customHeight="1" thickBot="1" x14ac:dyDescent="0.4">
      <c r="B6" s="493" t="s">
        <v>26</v>
      </c>
      <c r="C6" s="1022"/>
      <c r="D6" s="1022"/>
      <c r="E6" s="1022"/>
      <c r="F6" s="1022"/>
      <c r="G6" s="1022"/>
      <c r="H6" s="314"/>
      <c r="I6" s="1022"/>
      <c r="J6" s="1022"/>
      <c r="K6" s="15"/>
    </row>
    <row r="7" spans="1:11" ht="18.5" x14ac:dyDescent="0.45">
      <c r="B7" s="210" t="s">
        <v>54</v>
      </c>
      <c r="C7" s="211">
        <v>2781.1317727083501</v>
      </c>
      <c r="D7" s="212">
        <v>2749.3115730757695</v>
      </c>
      <c r="E7" s="212">
        <v>2739.7106086348704</v>
      </c>
      <c r="F7" s="212">
        <v>2441.8140453246697</v>
      </c>
      <c r="G7" s="212">
        <v>2182.3709049292902</v>
      </c>
      <c r="H7" s="315"/>
      <c r="I7" s="213">
        <f t="shared" ref="I7:I26" si="0">+((C7-D7)/D7)*100</f>
        <v>1.1573879055469163</v>
      </c>
      <c r="J7" s="213">
        <f t="shared" ref="J7:J26" si="1">+((C7-G7)/G7)*100</f>
        <v>27.436255974025649</v>
      </c>
      <c r="K7" s="15"/>
    </row>
    <row r="8" spans="1:11" ht="18.5" x14ac:dyDescent="0.45">
      <c r="B8" s="198" t="s">
        <v>97</v>
      </c>
      <c r="C8" s="56">
        <v>5.1194525200000598</v>
      </c>
      <c r="D8" s="57">
        <v>18.055657039999993</v>
      </c>
      <c r="E8" s="57">
        <v>0.45787236000003761</v>
      </c>
      <c r="F8" s="57">
        <v>77.182485930000084</v>
      </c>
      <c r="G8" s="57">
        <v>67.614221889999897</v>
      </c>
      <c r="H8" s="316"/>
      <c r="I8" s="58">
        <f t="shared" si="0"/>
        <v>-71.64626848716405</v>
      </c>
      <c r="J8" s="58">
        <f t="shared" si="1"/>
        <v>-92.428438312388209</v>
      </c>
      <c r="K8" s="15"/>
    </row>
    <row r="9" spans="1:11" ht="18.649999999999999" customHeight="1" x14ac:dyDescent="0.45">
      <c r="B9" s="199" t="s">
        <v>98</v>
      </c>
      <c r="C9" s="59">
        <v>55.980622682538502</v>
      </c>
      <c r="D9" s="60">
        <v>35.086348001392992</v>
      </c>
      <c r="E9" s="60">
        <v>100.53728257294601</v>
      </c>
      <c r="F9" s="60">
        <v>65.893144445007493</v>
      </c>
      <c r="G9" s="60">
        <v>79.158338946911513</v>
      </c>
      <c r="H9" s="317"/>
      <c r="I9" s="61">
        <f t="shared" si="0"/>
        <v>59.551010211481604</v>
      </c>
      <c r="J9" s="61">
        <f t="shared" si="1"/>
        <v>-29.280195330927071</v>
      </c>
      <c r="K9" s="15"/>
    </row>
    <row r="10" spans="1:11" ht="18.5" x14ac:dyDescent="0.45">
      <c r="B10" s="199" t="s">
        <v>55</v>
      </c>
      <c r="C10" s="59">
        <v>901.82928045886695</v>
      </c>
      <c r="D10" s="60">
        <v>916.83484193272</v>
      </c>
      <c r="E10" s="60">
        <v>894.67511341861007</v>
      </c>
      <c r="F10" s="60">
        <v>908.72639806038899</v>
      </c>
      <c r="G10" s="60">
        <v>937.36113265000108</v>
      </c>
      <c r="H10" s="317"/>
      <c r="I10" s="61">
        <f t="shared" si="0"/>
        <v>-1.6366700726840617</v>
      </c>
      <c r="J10" s="61">
        <f t="shared" si="1"/>
        <v>-3.7906257208129075</v>
      </c>
      <c r="K10" s="15"/>
    </row>
    <row r="11" spans="1:11" ht="18.5" x14ac:dyDescent="0.45">
      <c r="B11" s="199" t="s">
        <v>99</v>
      </c>
      <c r="C11" s="59">
        <v>61.136770288217463</v>
      </c>
      <c r="D11" s="60">
        <v>20.841182753447093</v>
      </c>
      <c r="E11" s="60">
        <v>71.629263429576653</v>
      </c>
      <c r="F11" s="60">
        <v>61.323335656795479</v>
      </c>
      <c r="G11" s="60">
        <v>81.572490499993492</v>
      </c>
      <c r="H11" s="317"/>
      <c r="I11" s="61">
        <f t="shared" si="0"/>
        <v>193.34597278604809</v>
      </c>
      <c r="J11" s="61">
        <f t="shared" si="1"/>
        <v>-25.052220529882756</v>
      </c>
      <c r="K11" s="15"/>
    </row>
    <row r="12" spans="1:11" ht="18.5" x14ac:dyDescent="0.45">
      <c r="B12" s="199" t="s">
        <v>100</v>
      </c>
      <c r="C12" s="59">
        <v>294.81148437000104</v>
      </c>
      <c r="D12" s="60">
        <v>320.67322706000039</v>
      </c>
      <c r="E12" s="60">
        <v>296.9536861299996</v>
      </c>
      <c r="F12" s="60">
        <v>256.6948671699991</v>
      </c>
      <c r="G12" s="60">
        <v>243.88808303000096</v>
      </c>
      <c r="H12" s="317"/>
      <c r="I12" s="61">
        <f t="shared" si="0"/>
        <v>-8.0648275277313424</v>
      </c>
      <c r="J12" s="61">
        <f t="shared" si="1"/>
        <v>20.879823526980584</v>
      </c>
      <c r="K12" s="15"/>
    </row>
    <row r="13" spans="1:11" ht="18.5" x14ac:dyDescent="0.45">
      <c r="B13" s="168" t="s">
        <v>101</v>
      </c>
      <c r="C13" s="62">
        <v>-604.1775773208243</v>
      </c>
      <c r="D13" s="63">
        <v>-518.59072699412991</v>
      </c>
      <c r="E13" s="63">
        <v>-88.175553770125035</v>
      </c>
      <c r="F13" s="63">
        <v>-239.49215006717969</v>
      </c>
      <c r="G13" s="63">
        <v>-490.62933927945721</v>
      </c>
      <c r="H13" s="318"/>
      <c r="I13" s="951">
        <f t="shared" si="0"/>
        <v>16.503737122870533</v>
      </c>
      <c r="J13" s="951">
        <f t="shared" si="1"/>
        <v>23.1433852301057</v>
      </c>
      <c r="K13" s="15"/>
    </row>
    <row r="14" spans="1:11" ht="18.5" x14ac:dyDescent="0.45">
      <c r="B14" s="214" t="s">
        <v>56</v>
      </c>
      <c r="C14" s="215">
        <v>3495.8318057071501</v>
      </c>
      <c r="D14" s="216">
        <v>3542.2121028691995</v>
      </c>
      <c r="E14" s="216">
        <v>4015.7882727758783</v>
      </c>
      <c r="F14" s="216">
        <v>3572.1421265196809</v>
      </c>
      <c r="G14" s="216">
        <v>3101.3358326667399</v>
      </c>
      <c r="H14" s="319"/>
      <c r="I14" s="217">
        <f t="shared" si="0"/>
        <v>-1.3093596830207099</v>
      </c>
      <c r="J14" s="217">
        <f t="shared" si="1"/>
        <v>12.720195242486712</v>
      </c>
      <c r="K14" s="15"/>
    </row>
    <row r="15" spans="1:11" ht="18.649999999999999" customHeight="1" x14ac:dyDescent="0.45">
      <c r="B15" s="198" t="s">
        <v>57</v>
      </c>
      <c r="C15" s="56">
        <v>-1508.3127920243987</v>
      </c>
      <c r="D15" s="64">
        <v>-1447.3131136948132</v>
      </c>
      <c r="E15" s="64">
        <v>-1471.054433911914</v>
      </c>
      <c r="F15" s="64">
        <v>-1454.5880349631229</v>
      </c>
      <c r="G15" s="64">
        <v>-1439.524371079641</v>
      </c>
      <c r="H15" s="316"/>
      <c r="I15" s="58">
        <f t="shared" si="0"/>
        <v>4.2146842830616542</v>
      </c>
      <c r="J15" s="58">
        <f t="shared" si="1"/>
        <v>4.7785520222326285</v>
      </c>
      <c r="K15" s="15"/>
    </row>
    <row r="16" spans="1:11" ht="18.5" x14ac:dyDescent="0.45">
      <c r="B16" s="168" t="s">
        <v>102</v>
      </c>
      <c r="C16" s="535">
        <v>0</v>
      </c>
      <c r="D16" s="918">
        <v>0</v>
      </c>
      <c r="E16" s="63">
        <v>-3.76</v>
      </c>
      <c r="F16" s="63">
        <v>-2.88</v>
      </c>
      <c r="G16" s="63">
        <v>-2.44</v>
      </c>
      <c r="H16" s="318"/>
      <c r="I16" s="520" t="e">
        <f t="shared" si="0"/>
        <v>#DIV/0!</v>
      </c>
      <c r="J16" s="951">
        <f t="shared" si="1"/>
        <v>-100</v>
      </c>
      <c r="K16" s="15"/>
    </row>
    <row r="17" spans="1:11" ht="18.5" x14ac:dyDescent="0.45">
      <c r="B17" s="214" t="s">
        <v>58</v>
      </c>
      <c r="C17" s="215">
        <v>1987.5190136827514</v>
      </c>
      <c r="D17" s="216">
        <v>2094.8989891743863</v>
      </c>
      <c r="E17" s="216">
        <v>2540.9738388639644</v>
      </c>
      <c r="F17" s="216">
        <v>2114.6740915565579</v>
      </c>
      <c r="G17" s="216">
        <v>1659.3714615870988</v>
      </c>
      <c r="H17" s="319"/>
      <c r="I17" s="217">
        <f t="shared" si="0"/>
        <v>-5.125782963595495</v>
      </c>
      <c r="J17" s="217">
        <f t="shared" si="1"/>
        <v>19.775412539745457</v>
      </c>
      <c r="K17" s="15"/>
    </row>
    <row r="18" spans="1:11" ht="18.649999999999999" customHeight="1" x14ac:dyDescent="0.45">
      <c r="B18" s="214" t="s">
        <v>59</v>
      </c>
      <c r="C18" s="215">
        <v>1987.5190136827514</v>
      </c>
      <c r="D18" s="216">
        <v>2094.8989891743863</v>
      </c>
      <c r="E18" s="216">
        <v>2544.7338388639641</v>
      </c>
      <c r="F18" s="216">
        <v>2117.554091556558</v>
      </c>
      <c r="G18" s="216">
        <v>1661.8114615870988</v>
      </c>
      <c r="H18" s="319"/>
      <c r="I18" s="217">
        <f t="shared" si="0"/>
        <v>-5.125782963595495</v>
      </c>
      <c r="J18" s="217">
        <f t="shared" si="1"/>
        <v>19.599549023725491</v>
      </c>
      <c r="K18" s="15"/>
    </row>
    <row r="19" spans="1:11" ht="18.5" x14ac:dyDescent="0.45">
      <c r="B19" s="198" t="s">
        <v>103</v>
      </c>
      <c r="C19" s="418">
        <v>-268.16220498000001</v>
      </c>
      <c r="D19" s="57">
        <v>-359.40519070999989</v>
      </c>
      <c r="E19" s="57">
        <v>-282.18263202999992</v>
      </c>
      <c r="F19" s="57">
        <v>-200.46788875999991</v>
      </c>
      <c r="G19" s="57">
        <v>-255.33451784999997</v>
      </c>
      <c r="H19" s="316"/>
      <c r="I19" s="65">
        <f t="shared" si="0"/>
        <v>-25.38721979773042</v>
      </c>
      <c r="J19" s="65">
        <f t="shared" si="1"/>
        <v>5.0238750475311207</v>
      </c>
      <c r="K19" s="15"/>
    </row>
    <row r="20" spans="1:11" ht="18.5" x14ac:dyDescent="0.45">
      <c r="B20" s="199" t="s">
        <v>104</v>
      </c>
      <c r="C20" s="419">
        <v>-91.419691460001403</v>
      </c>
      <c r="D20" s="420">
        <v>-52.740485539995952</v>
      </c>
      <c r="E20" s="420">
        <v>-94.549532899954883</v>
      </c>
      <c r="F20" s="420">
        <v>-75.047692370007596</v>
      </c>
      <c r="G20" s="420">
        <v>-25.212972019999025</v>
      </c>
      <c r="H20" s="317"/>
      <c r="I20" s="61">
        <f t="shared" si="0"/>
        <v>73.338736881125072</v>
      </c>
      <c r="J20" s="61">
        <f t="shared" si="1"/>
        <v>262.58990565446607</v>
      </c>
      <c r="K20" s="15"/>
    </row>
    <row r="21" spans="1:11" ht="18.5" x14ac:dyDescent="0.45">
      <c r="B21" s="168" t="s">
        <v>105</v>
      </c>
      <c r="C21" s="421">
        <v>-8.2240385914300571</v>
      </c>
      <c r="D21" s="422">
        <v>-52.594863147700202</v>
      </c>
      <c r="E21" s="422">
        <v>-24.048352129999547</v>
      </c>
      <c r="F21" s="422">
        <v>-43.845206480000634</v>
      </c>
      <c r="G21" s="422">
        <v>-20.196715419999791</v>
      </c>
      <c r="H21" s="318"/>
      <c r="I21" s="951">
        <f t="shared" si="0"/>
        <v>-84.363418594065365</v>
      </c>
      <c r="J21" s="951">
        <f t="shared" si="1"/>
        <v>-59.28031652470478</v>
      </c>
      <c r="K21" s="15"/>
    </row>
    <row r="22" spans="1:11" ht="18.5" x14ac:dyDescent="0.45">
      <c r="B22" s="214" t="s">
        <v>106</v>
      </c>
      <c r="C22" s="215">
        <v>1619.7130786513198</v>
      </c>
      <c r="D22" s="216">
        <v>1630.1584497766905</v>
      </c>
      <c r="E22" s="216">
        <v>2140.1933218040099</v>
      </c>
      <c r="F22" s="216">
        <v>1795.3133039465497</v>
      </c>
      <c r="G22" s="216">
        <v>1358.6272562971001</v>
      </c>
      <c r="H22" s="319"/>
      <c r="I22" s="217">
        <f t="shared" si="0"/>
        <v>-0.64075802734400189</v>
      </c>
      <c r="J22" s="217">
        <f t="shared" si="1"/>
        <v>19.216883891009353</v>
      </c>
      <c r="K22" s="15"/>
    </row>
    <row r="23" spans="1:11" ht="18.5" x14ac:dyDescent="0.45">
      <c r="B23" s="198" t="s">
        <v>107</v>
      </c>
      <c r="C23" s="56">
        <v>-613.65950712135009</v>
      </c>
      <c r="D23" s="64">
        <v>-472.91321513502021</v>
      </c>
      <c r="E23" s="64">
        <v>-617.88407393026012</v>
      </c>
      <c r="F23" s="64">
        <v>-513.87535812565295</v>
      </c>
      <c r="G23" s="64">
        <v>-503.63128596380704</v>
      </c>
      <c r="H23" s="316"/>
      <c r="I23" s="65">
        <f t="shared" si="0"/>
        <v>29.761547675538264</v>
      </c>
      <c r="J23" s="65">
        <f t="shared" si="1"/>
        <v>21.846978975299425</v>
      </c>
      <c r="K23" s="15"/>
    </row>
    <row r="24" spans="1:11" ht="18.5" x14ac:dyDescent="0.45">
      <c r="B24" s="202" t="s">
        <v>108</v>
      </c>
      <c r="C24" s="218">
        <v>1006.05357152997</v>
      </c>
      <c r="D24" s="218">
        <v>1157.2452346416801</v>
      </c>
      <c r="E24" s="218">
        <v>1522.3092478737399</v>
      </c>
      <c r="F24" s="218">
        <v>1281.4379458209012</v>
      </c>
      <c r="G24" s="218">
        <v>854.99597033328894</v>
      </c>
      <c r="H24" s="320"/>
      <c r="I24" s="219">
        <f t="shared" si="0"/>
        <v>-13.064790295595719</v>
      </c>
      <c r="J24" s="219">
        <f t="shared" si="1"/>
        <v>17.667638964169242</v>
      </c>
      <c r="K24" s="15"/>
    </row>
    <row r="25" spans="1:11" ht="18.5" x14ac:dyDescent="0.45">
      <c r="B25" s="199" t="s">
        <v>109</v>
      </c>
      <c r="C25" s="419">
        <v>0.88279555352008898</v>
      </c>
      <c r="D25" s="420">
        <v>0.11684661283018068</v>
      </c>
      <c r="E25" s="420">
        <v>-1.6948803310748189E-2</v>
      </c>
      <c r="F25" s="420">
        <v>7.3002324434346524E-2</v>
      </c>
      <c r="G25" s="420">
        <v>-0.25772463891410735</v>
      </c>
      <c r="H25" s="317"/>
      <c r="I25" s="485">
        <f t="shared" si="0"/>
        <v>655.51659747561712</v>
      </c>
      <c r="J25" s="485">
        <f t="shared" si="1"/>
        <v>-442.53440308991986</v>
      </c>
      <c r="K25" s="15"/>
    </row>
    <row r="26" spans="1:11" ht="18.5" x14ac:dyDescent="0.45">
      <c r="B26" s="202" t="s">
        <v>113</v>
      </c>
      <c r="C26" s="218">
        <v>1005.1707759764499</v>
      </c>
      <c r="D26" s="218">
        <v>1157.1283880288499</v>
      </c>
      <c r="E26" s="218">
        <v>1522.3261966770506</v>
      </c>
      <c r="F26" s="218">
        <v>1281.3649434964666</v>
      </c>
      <c r="G26" s="218">
        <v>855.25369497220299</v>
      </c>
      <c r="H26" s="320"/>
      <c r="I26" s="219">
        <f t="shared" si="0"/>
        <v>-13.132303521760228</v>
      </c>
      <c r="J26" s="219">
        <f t="shared" si="1"/>
        <v>17.528960340723167</v>
      </c>
      <c r="K26" s="15"/>
    </row>
    <row r="28" spans="1:11" ht="27.65" customHeight="1" x14ac:dyDescent="0.35">
      <c r="B28" s="484"/>
      <c r="C28" s="484"/>
      <c r="D28" s="484"/>
      <c r="E28" s="484"/>
      <c r="F28" s="484"/>
      <c r="G28" s="484"/>
      <c r="H28" s="484"/>
      <c r="I28" s="484"/>
      <c r="J28" s="484"/>
    </row>
    <row r="29" spans="1:11" s="68" customFormat="1" ht="31" x14ac:dyDescent="0.7">
      <c r="B29" s="952" t="s">
        <v>457</v>
      </c>
      <c r="H29" s="484"/>
    </row>
    <row r="30" spans="1:11" x14ac:dyDescent="0.35">
      <c r="A30" s="1"/>
      <c r="B30" s="423"/>
    </row>
    <row r="31" spans="1:11" ht="3" customHeight="1" x14ac:dyDescent="0.4">
      <c r="B31" s="411"/>
      <c r="C31" s="411"/>
      <c r="D31" s="411"/>
      <c r="E31" s="411"/>
      <c r="F31" s="411"/>
      <c r="G31" s="411"/>
      <c r="I31" s="411"/>
      <c r="J31" s="411"/>
    </row>
    <row r="32" spans="1:11" s="43" customFormat="1" ht="20.5" customHeight="1" x14ac:dyDescent="0.45">
      <c r="A32" s="15"/>
      <c r="B32" s="42"/>
      <c r="C32" s="1021" t="s">
        <v>110</v>
      </c>
      <c r="D32" s="1021" t="s">
        <v>114</v>
      </c>
      <c r="E32" s="1021" t="s">
        <v>115</v>
      </c>
      <c r="F32" s="1021" t="s">
        <v>116</v>
      </c>
      <c r="G32" s="1021" t="s">
        <v>111</v>
      </c>
      <c r="H32" s="484"/>
      <c r="I32" s="1021" t="s">
        <v>391</v>
      </c>
      <c r="J32" s="1021" t="s">
        <v>473</v>
      </c>
    </row>
    <row r="33" spans="1:17" s="13" customFormat="1" ht="20.5" customHeight="1" thickBot="1" x14ac:dyDescent="0.5">
      <c r="A33" s="15"/>
      <c r="B33" s="197" t="s">
        <v>26</v>
      </c>
      <c r="C33" s="1022"/>
      <c r="D33" s="1022"/>
      <c r="E33" s="1022"/>
      <c r="F33" s="1022"/>
      <c r="G33" s="1022"/>
      <c r="H33" s="484"/>
      <c r="I33" s="1022"/>
      <c r="J33" s="1022"/>
      <c r="K33" s="12"/>
      <c r="L33" s="12"/>
      <c r="M33" s="12"/>
      <c r="N33" s="12"/>
      <c r="O33" s="12"/>
      <c r="P33" s="12"/>
      <c r="Q33" s="12"/>
    </row>
    <row r="34" spans="1:17" s="13" customFormat="1" ht="18.649999999999999" customHeight="1" x14ac:dyDescent="0.45">
      <c r="A34" s="15"/>
      <c r="B34" s="477" t="s">
        <v>54</v>
      </c>
      <c r="C34" s="478">
        <v>2781.1317727083506</v>
      </c>
      <c r="D34" s="478">
        <v>2749.3115730757695</v>
      </c>
      <c r="E34" s="478">
        <v>2739.7106086348704</v>
      </c>
      <c r="F34" s="478">
        <v>2441.8140453246697</v>
      </c>
      <c r="G34" s="478">
        <v>2182.3709049292902</v>
      </c>
      <c r="H34" s="484"/>
      <c r="I34" s="479">
        <f t="shared" ref="I34:I40" si="2">+((C34-D34)/D34)*100</f>
        <v>1.1573879055469327</v>
      </c>
      <c r="J34" s="479">
        <f t="shared" ref="J34:J40" si="3">+((C34-G34)/G34)*100</f>
        <v>27.43625597402567</v>
      </c>
      <c r="K34" s="12"/>
      <c r="L34" s="12"/>
      <c r="M34" s="12"/>
      <c r="N34" s="12"/>
      <c r="O34" s="12"/>
      <c r="P34" s="12"/>
      <c r="Q34" s="12"/>
    </row>
    <row r="35" spans="1:17" s="13" customFormat="1" ht="18.649999999999999" customHeight="1" x14ac:dyDescent="0.45">
      <c r="A35" s="15"/>
      <c r="B35" s="836" t="s">
        <v>458</v>
      </c>
      <c r="C35" s="637">
        <f>+SUM(C36:C38)</f>
        <v>1196.6407648288673</v>
      </c>
      <c r="D35" s="637">
        <f>+SUM(D36:D38)</f>
        <v>1237.5080689927213</v>
      </c>
      <c r="E35" s="637">
        <f>+SUM(E36:E38)</f>
        <v>1191.6287995486125</v>
      </c>
      <c r="F35" s="637">
        <f>+SUM(F36:F38)</f>
        <v>1165.4212652303884</v>
      </c>
      <c r="G35" s="637">
        <f>+SUM(G36:G38)</f>
        <v>1181.249215680001</v>
      </c>
      <c r="H35" s="484"/>
      <c r="I35" s="480">
        <f t="shared" si="2"/>
        <v>-3.30238688440377</v>
      </c>
      <c r="J35" s="480">
        <f t="shared" si="3"/>
        <v>1.3029891528864146</v>
      </c>
      <c r="K35" s="12"/>
      <c r="L35" s="12"/>
      <c r="M35" s="12"/>
      <c r="N35" s="12"/>
      <c r="O35" s="12"/>
      <c r="P35" s="12"/>
      <c r="Q35" s="12"/>
    </row>
    <row r="36" spans="1:17" s="13" customFormat="1" ht="18.649999999999999" customHeight="1" x14ac:dyDescent="0.45">
      <c r="A36" s="15"/>
      <c r="B36" s="296" t="s">
        <v>120</v>
      </c>
      <c r="C36" s="48">
        <v>420.09996319057302</v>
      </c>
      <c r="D36" s="48">
        <v>449.33778148799502</v>
      </c>
      <c r="E36" s="48">
        <v>408.5584034434122</v>
      </c>
      <c r="F36" s="48">
        <v>392.35388654964174</v>
      </c>
      <c r="G36" s="48">
        <v>362.715377130001</v>
      </c>
      <c r="H36" s="484"/>
      <c r="I36" s="55">
        <f t="shared" si="2"/>
        <v>-6.5068684410645634</v>
      </c>
      <c r="J36" s="55">
        <f t="shared" si="3"/>
        <v>15.820830788766029</v>
      </c>
      <c r="K36" s="12"/>
      <c r="L36" s="12"/>
      <c r="M36" s="12"/>
      <c r="N36" s="12"/>
      <c r="O36" s="12"/>
      <c r="P36" s="12"/>
      <c r="Q36" s="12"/>
    </row>
    <row r="37" spans="1:17" s="13" customFormat="1" ht="18.649999999999999" customHeight="1" x14ac:dyDescent="0.45">
      <c r="A37" s="15"/>
      <c r="B37" s="296" t="s">
        <v>118</v>
      </c>
      <c r="C37" s="48">
        <v>281.95214844000003</v>
      </c>
      <c r="D37" s="48">
        <v>286.56542628</v>
      </c>
      <c r="E37" s="48">
        <v>285.4270912500001</v>
      </c>
      <c r="F37" s="48">
        <v>256.65553151999995</v>
      </c>
      <c r="G37" s="48">
        <v>263.85065958999996</v>
      </c>
      <c r="H37" s="484"/>
      <c r="I37" s="55">
        <f t="shared" si="2"/>
        <v>-1.6098515092648973</v>
      </c>
      <c r="J37" s="55">
        <f t="shared" si="3"/>
        <v>6.8605054382384871</v>
      </c>
      <c r="K37" s="12"/>
      <c r="L37" s="12"/>
      <c r="M37" s="12"/>
      <c r="N37" s="12"/>
      <c r="O37" s="12"/>
      <c r="P37" s="12"/>
      <c r="Q37" s="12"/>
    </row>
    <row r="38" spans="1:17" s="13" customFormat="1" ht="18.649999999999999" customHeight="1" x14ac:dyDescent="0.45">
      <c r="A38" s="15"/>
      <c r="B38" s="296" t="s">
        <v>119</v>
      </c>
      <c r="C38" s="48">
        <v>494.58865319829425</v>
      </c>
      <c r="D38" s="48">
        <v>501.60486122472628</v>
      </c>
      <c r="E38" s="48">
        <v>497.6433048552002</v>
      </c>
      <c r="F38" s="48">
        <v>516.41184716074667</v>
      </c>
      <c r="G38" s="48">
        <v>554.68317896000008</v>
      </c>
      <c r="H38" s="484"/>
      <c r="I38" s="55">
        <f t="shared" si="2"/>
        <v>-1.3987519995920976</v>
      </c>
      <c r="J38" s="55">
        <f t="shared" si="3"/>
        <v>-10.834027070079841</v>
      </c>
      <c r="K38" s="12"/>
      <c r="L38" s="12"/>
      <c r="M38" s="12"/>
      <c r="N38" s="12"/>
      <c r="O38" s="12"/>
      <c r="P38" s="12"/>
      <c r="Q38" s="12"/>
    </row>
    <row r="39" spans="1:17" s="13" customFormat="1" ht="18.649999999999999" customHeight="1" x14ac:dyDescent="0.45">
      <c r="A39" s="15"/>
      <c r="B39" s="836" t="s">
        <v>459</v>
      </c>
      <c r="C39" s="637">
        <v>-481.94073183006901</v>
      </c>
      <c r="D39" s="637">
        <v>-444.60753919925673</v>
      </c>
      <c r="E39" s="637">
        <v>84.44886459243375</v>
      </c>
      <c r="F39" s="637">
        <v>-35.093184035385832</v>
      </c>
      <c r="G39" s="637">
        <v>-262.28428794254506</v>
      </c>
      <c r="H39" s="484"/>
      <c r="I39" s="480">
        <f t="shared" si="2"/>
        <v>8.3968869934256585</v>
      </c>
      <c r="J39" s="480">
        <f t="shared" si="3"/>
        <v>83.747465626168577</v>
      </c>
      <c r="K39" s="12"/>
      <c r="L39" s="12"/>
      <c r="M39" s="12"/>
      <c r="N39" s="12"/>
      <c r="O39" s="12"/>
      <c r="P39" s="12"/>
      <c r="Q39" s="12"/>
    </row>
    <row r="40" spans="1:17" ht="18.649999999999999" customHeight="1" x14ac:dyDescent="0.45">
      <c r="B40" s="272" t="s">
        <v>56</v>
      </c>
      <c r="C40" s="220">
        <v>3495.8318057071488</v>
      </c>
      <c r="D40" s="220">
        <v>3542.2121028692341</v>
      </c>
      <c r="E40" s="220">
        <v>4015.788272775917</v>
      </c>
      <c r="F40" s="220">
        <v>3572.1421265196718</v>
      </c>
      <c r="G40" s="220">
        <v>3101.3358326667462</v>
      </c>
      <c r="H40" s="484"/>
      <c r="I40" s="221">
        <f t="shared" si="2"/>
        <v>-1.3093596830217114</v>
      </c>
      <c r="J40" s="221">
        <f t="shared" si="3"/>
        <v>12.720195242486435</v>
      </c>
      <c r="K40" s="11"/>
      <c r="L40" s="11"/>
      <c r="M40" s="11"/>
      <c r="N40" s="11"/>
      <c r="O40" s="11"/>
      <c r="P40" s="11"/>
      <c r="Q40" s="11"/>
    </row>
    <row r="41" spans="1:17" x14ac:dyDescent="0.35">
      <c r="B41" s="20"/>
      <c r="C41" s="20"/>
      <c r="D41" s="20"/>
      <c r="E41" s="20"/>
      <c r="F41" s="18"/>
      <c r="G41" s="18"/>
      <c r="H41" s="484"/>
      <c r="I41" s="11"/>
      <c r="J41" s="11"/>
      <c r="K41" s="11"/>
      <c r="L41" s="11"/>
      <c r="M41" s="11"/>
      <c r="N41" s="11"/>
      <c r="O41" s="11"/>
      <c r="P41" s="11"/>
      <c r="Q41" s="11"/>
    </row>
    <row r="42" spans="1:17" s="15" customFormat="1" ht="12.65" customHeight="1" x14ac:dyDescent="0.25">
      <c r="B42" s="1023"/>
      <c r="C42" s="1023"/>
      <c r="D42" s="1023"/>
      <c r="E42" s="1023"/>
      <c r="F42" s="21"/>
      <c r="G42" s="21"/>
    </row>
    <row r="43" spans="1:17" s="15" customFormat="1" ht="12.5" x14ac:dyDescent="0.25">
      <c r="B43" s="890" t="s">
        <v>385</v>
      </c>
    </row>
    <row r="44" spans="1:17" s="15" customFormat="1" ht="12.5" x14ac:dyDescent="0.25">
      <c r="B44" s="15" t="s">
        <v>384</v>
      </c>
    </row>
    <row r="45" spans="1:17" s="15" customFormat="1" ht="12.5" x14ac:dyDescent="0.25">
      <c r="B45" s="15" t="s">
        <v>388</v>
      </c>
    </row>
    <row r="46" spans="1:17" s="15" customFormat="1" ht="12.5" x14ac:dyDescent="0.25"/>
  </sheetData>
  <mergeCells count="15">
    <mergeCell ref="J5:J6"/>
    <mergeCell ref="G5:G6"/>
    <mergeCell ref="I5:I6"/>
    <mergeCell ref="F5:F6"/>
    <mergeCell ref="C5:C6"/>
    <mergeCell ref="D5:D6"/>
    <mergeCell ref="E5:E6"/>
    <mergeCell ref="F32:F33"/>
    <mergeCell ref="G32:G33"/>
    <mergeCell ref="I32:I33"/>
    <mergeCell ref="J32:J33"/>
    <mergeCell ref="B42:E42"/>
    <mergeCell ref="C32:C33"/>
    <mergeCell ref="D32:D33"/>
    <mergeCell ref="E32:E33"/>
  </mergeCells>
  <phoneticPr fontId="96"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ignoredErrors>
    <ignoredError sqref="I16:K2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B7DEE8"/>
    <outlinePr summaryBelow="0"/>
    <pageSetUpPr fitToPage="1"/>
  </sheetPr>
  <dimension ref="A1:L42"/>
  <sheetViews>
    <sheetView showGridLines="0" zoomScaleNormal="100" workbookViewId="0">
      <selection activeCell="B1" sqref="B1"/>
    </sheetView>
  </sheetViews>
  <sheetFormatPr baseColWidth="10" defaultColWidth="11.26953125" defaultRowHeight="14.5" x14ac:dyDescent="0.35"/>
  <cols>
    <col min="1" max="1" customWidth="true" style="15" width="2.54296875" collapsed="false"/>
    <col min="2" max="2" customWidth="true" style="1" width="115.54296875" collapsed="false"/>
    <col min="3" max="3" customWidth="true" style="11" width="17.54296875" collapsed="false"/>
    <col min="4" max="7" customWidth="true" style="1" width="17.54296875" collapsed="false"/>
    <col min="8" max="16384" style="1" width="11.26953125" collapsed="false"/>
  </cols>
  <sheetData>
    <row r="1" spans="1:12" s="6" customFormat="1" ht="49.5" customHeight="1" x14ac:dyDescent="0.55000000000000004">
      <c r="C1" s="153"/>
      <c r="D1" s="153"/>
      <c r="E1" s="153"/>
      <c r="F1" s="153"/>
      <c r="G1" s="153" t="s">
        <v>5</v>
      </c>
      <c r="H1" s="153"/>
      <c r="I1" s="153"/>
      <c r="J1" s="153"/>
    </row>
    <row r="2" spans="1:12" s="68" customFormat="1" ht="56.15" customHeight="1" x14ac:dyDescent="0.7">
      <c r="B2" s="408" t="s">
        <v>420</v>
      </c>
      <c r="C2" s="153"/>
    </row>
    <row r="3" spans="1:12" x14ac:dyDescent="0.35">
      <c r="A3" s="1"/>
      <c r="B3" s="423"/>
      <c r="C3" s="1"/>
    </row>
    <row r="4" spans="1:12" ht="3" customHeight="1" x14ac:dyDescent="0.4">
      <c r="B4" s="411"/>
      <c r="C4" s="411"/>
      <c r="D4" s="411"/>
      <c r="E4" s="411"/>
      <c r="F4" s="411"/>
      <c r="G4" s="411"/>
    </row>
    <row r="5" spans="1:12" s="43" customFormat="1" ht="18" customHeight="1" x14ac:dyDescent="0.45">
      <c r="A5" s="15"/>
      <c r="B5" s="42"/>
      <c r="C5" s="1021" t="s">
        <v>110</v>
      </c>
      <c r="D5" s="1021" t="s">
        <v>114</v>
      </c>
      <c r="E5" s="1021" t="s">
        <v>115</v>
      </c>
      <c r="F5" s="1021" t="s">
        <v>116</v>
      </c>
      <c r="G5" s="1021" t="s">
        <v>111</v>
      </c>
    </row>
    <row r="6" spans="1:12" ht="18" customHeight="1" thickBot="1" x14ac:dyDescent="0.5">
      <c r="B6" s="197" t="s">
        <v>121</v>
      </c>
      <c r="C6" s="1022"/>
      <c r="D6" s="1022"/>
      <c r="E6" s="1022"/>
      <c r="F6" s="1022"/>
      <c r="G6" s="1022"/>
      <c r="H6" s="15"/>
      <c r="I6" s="15"/>
      <c r="J6" s="15"/>
      <c r="K6" s="15"/>
    </row>
    <row r="7" spans="1:12" ht="18.649999999999999" customHeight="1" x14ac:dyDescent="0.45">
      <c r="B7" s="273" t="s">
        <v>122</v>
      </c>
      <c r="C7" s="507">
        <f>+('2.4 Yields and Costs'!E12/(31+29+31)*366)/603973*100</f>
        <v>3.450798315469418</v>
      </c>
      <c r="D7" s="69">
        <v>3.3880733122522702</v>
      </c>
      <c r="E7" s="69">
        <v>3.1725995387155543</v>
      </c>
      <c r="F7" s="69">
        <v>2.83</v>
      </c>
      <c r="G7" s="69">
        <v>2.37</v>
      </c>
      <c r="H7" s="584"/>
      <c r="I7" s="584"/>
      <c r="J7" s="584"/>
      <c r="K7" s="584"/>
      <c r="L7" s="584"/>
    </row>
    <row r="8" spans="1:12" ht="18.649999999999999" customHeight="1" x14ac:dyDescent="0.45">
      <c r="B8" s="168" t="s">
        <v>123</v>
      </c>
      <c r="C8" s="508">
        <f>+('2.4 Yields and Costs'!E19/(31+29+31)*366)/603973*100</f>
        <v>-1.59887432563529</v>
      </c>
      <c r="D8" s="70">
        <v>-1.616038773557162</v>
      </c>
      <c r="E8" s="70">
        <v>-1.4221116740194975</v>
      </c>
      <c r="F8" s="70">
        <v>-1.26</v>
      </c>
      <c r="G8" s="70">
        <v>-0.94</v>
      </c>
      <c r="H8" s="584"/>
      <c r="I8" s="584"/>
      <c r="J8" s="584"/>
      <c r="K8" s="584"/>
      <c r="L8" s="584"/>
    </row>
    <row r="9" spans="1:12" ht="18.649999999999999" customHeight="1" x14ac:dyDescent="0.45">
      <c r="B9" s="214" t="s">
        <v>54</v>
      </c>
      <c r="C9" s="509">
        <f>+('2.2 P&amp;L (quarterly)'!C7/(31+29+31)*366)/'2.4 Yields and Costs'!D19*100</f>
        <v>1.8520117399383349</v>
      </c>
      <c r="D9" s="225">
        <v>1.7722353820023444</v>
      </c>
      <c r="E9" s="225">
        <v>1.7503029829176602</v>
      </c>
      <c r="F9" s="225">
        <v>1.57</v>
      </c>
      <c r="G9" s="225">
        <v>1.43</v>
      </c>
      <c r="H9" s="584"/>
      <c r="I9" s="584"/>
      <c r="J9" s="584"/>
      <c r="K9" s="584"/>
      <c r="L9" s="584"/>
    </row>
    <row r="10" spans="1:12" ht="18.649999999999999" customHeight="1" x14ac:dyDescent="0.45">
      <c r="B10" s="198" t="s">
        <v>97</v>
      </c>
      <c r="C10" s="511">
        <f>+('2.2 P&amp;L (quarterly)'!C8/(31+29+31)*366)/'2.4 Yields and Costs'!D19*100</f>
        <v>3.4091466870208175E-3</v>
      </c>
      <c r="D10" s="71">
        <v>1.1638867913318838E-2</v>
      </c>
      <c r="E10" s="71">
        <v>2.9251825173715702E-4</v>
      </c>
      <c r="F10" s="71">
        <v>0.05</v>
      </c>
      <c r="G10" s="486">
        <v>0.04</v>
      </c>
      <c r="H10" s="584"/>
      <c r="I10" s="584"/>
      <c r="J10" s="584"/>
      <c r="K10" s="584"/>
      <c r="L10" s="584"/>
    </row>
    <row r="11" spans="1:12" ht="18.649999999999999" customHeight="1" x14ac:dyDescent="0.45">
      <c r="B11" s="199" t="s">
        <v>98</v>
      </c>
      <c r="C11" s="510">
        <f>+('2.2 P&amp;L (quarterly)'!C9/(31+29+31)*366)/'2.4 Yields and Costs'!D19*100</f>
        <v>3.7278625714363758E-2</v>
      </c>
      <c r="D11" s="638">
        <v>2.2617031827989992E-2</v>
      </c>
      <c r="E11" s="638">
        <v>0.06</v>
      </c>
      <c r="F11" s="72">
        <v>0.04</v>
      </c>
      <c r="G11" s="72">
        <v>0.05</v>
      </c>
      <c r="H11" s="584"/>
      <c r="I11" s="584"/>
      <c r="J11" s="584"/>
      <c r="K11" s="584"/>
      <c r="L11" s="584"/>
    </row>
    <row r="12" spans="1:12" ht="18.649999999999999" customHeight="1" x14ac:dyDescent="0.45">
      <c r="B12" s="199" t="s">
        <v>55</v>
      </c>
      <c r="C12" s="510">
        <f>+('2.2 P&amp;L (quarterly)'!C10/(31+29+31)*366)/'2.4 Yields and Costs'!D19*100</f>
        <v>0.60054630680209486</v>
      </c>
      <c r="D12" s="72">
        <v>0.59100145732406351</v>
      </c>
      <c r="E12" s="72">
        <v>0.57157588645432322</v>
      </c>
      <c r="F12" s="72">
        <v>0.59</v>
      </c>
      <c r="G12" s="72">
        <v>0.62</v>
      </c>
      <c r="H12" s="584"/>
      <c r="I12" s="584"/>
      <c r="J12" s="584"/>
      <c r="K12" s="584"/>
      <c r="L12" s="584"/>
    </row>
    <row r="13" spans="1:12" ht="18.649999999999999" customHeight="1" x14ac:dyDescent="0.45">
      <c r="B13" s="199" t="s">
        <v>99</v>
      </c>
      <c r="C13" s="510">
        <f>+('2.2 P&amp;L (quarterly)'!C11/(31+29+31)*366)/'2.4 Yields and Costs'!D19*100</f>
        <v>4.0712208399039294E-2</v>
      </c>
      <c r="D13" s="72">
        <v>1.3434447314065144E-2</v>
      </c>
      <c r="E13" s="72">
        <v>4.5761370945471169E-2</v>
      </c>
      <c r="F13" s="72">
        <v>0.04</v>
      </c>
      <c r="G13" s="72">
        <v>0.05</v>
      </c>
      <c r="H13" s="584"/>
      <c r="I13" s="584"/>
      <c r="J13" s="584"/>
      <c r="K13" s="584"/>
      <c r="L13" s="584"/>
    </row>
    <row r="14" spans="1:12" ht="18.649999999999999" customHeight="1" x14ac:dyDescent="0.45">
      <c r="B14" s="199" t="s">
        <v>100</v>
      </c>
      <c r="C14" s="510">
        <f>+('2.2 P&amp;L (quarterly)'!C12/(31+29+31)*366)/'2.4 Yields and Costs'!D19*100</f>
        <v>0.19632091347839414</v>
      </c>
      <c r="D14" s="72">
        <v>0.20670936121685693</v>
      </c>
      <c r="E14" s="72">
        <v>0.18971307443333071</v>
      </c>
      <c r="F14" s="72">
        <v>0.17</v>
      </c>
      <c r="G14" s="72">
        <v>0.16</v>
      </c>
      <c r="H14" s="584"/>
      <c r="I14" s="584"/>
      <c r="J14" s="584"/>
      <c r="K14" s="584"/>
      <c r="L14" s="584"/>
    </row>
    <row r="15" spans="1:12" ht="18.649999999999999" customHeight="1" x14ac:dyDescent="0.45">
      <c r="B15" s="168" t="s">
        <v>101</v>
      </c>
      <c r="C15" s="508">
        <f>+('2.2 P&amp;L (quarterly)'!C13/(31+29+31)*366)/'2.4 Yields and Costs'!D19*100</f>
        <v>-0.40233403436184767</v>
      </c>
      <c r="D15" s="70">
        <v>-0.33428907954914666</v>
      </c>
      <c r="E15" s="70">
        <v>-5.6332203225349826E-2</v>
      </c>
      <c r="F15" s="70">
        <v>-0.15</v>
      </c>
      <c r="G15" s="70">
        <v>-0.32</v>
      </c>
      <c r="H15" s="584"/>
      <c r="I15" s="584"/>
      <c r="J15" s="584"/>
      <c r="K15" s="584"/>
      <c r="L15" s="584"/>
    </row>
    <row r="16" spans="1:12" ht="18.649999999999999" customHeight="1" x14ac:dyDescent="0.45">
      <c r="B16" s="214" t="s">
        <v>56</v>
      </c>
      <c r="C16" s="509">
        <f>+('2.2 P&amp;L (quarterly)'!C14/(31+29+31)*366)/'2.4 Yields and Costs'!D19*100</f>
        <v>2.3279449066574003</v>
      </c>
      <c r="D16" s="225">
        <v>2.2833474680494925</v>
      </c>
      <c r="E16" s="225">
        <v>2.5655432987893847</v>
      </c>
      <c r="F16" s="225">
        <v>2.2999999999999998</v>
      </c>
      <c r="G16" s="225">
        <v>2.04</v>
      </c>
      <c r="H16" s="584"/>
      <c r="I16" s="584"/>
      <c r="J16" s="584"/>
      <c r="K16" s="584"/>
      <c r="L16" s="584"/>
    </row>
    <row r="17" spans="2:12" ht="18.649999999999999" customHeight="1" x14ac:dyDescent="0.45">
      <c r="B17" s="198" t="s">
        <v>57</v>
      </c>
      <c r="C17" s="511">
        <f>+('2.2 P&amp;L (quarterly)'!C15/(31+29+31)*366)/'2.4 Yields and Costs'!D19*100</f>
        <v>-1.0044159092857528</v>
      </c>
      <c r="D17" s="71">
        <v>-0.93295337423556568</v>
      </c>
      <c r="E17" s="71">
        <v>-0.93980399082851596</v>
      </c>
      <c r="F17" s="71">
        <v>-0.94</v>
      </c>
      <c r="G17" s="71">
        <v>-0.95</v>
      </c>
      <c r="H17" s="584"/>
      <c r="I17" s="584"/>
      <c r="J17" s="584"/>
      <c r="K17" s="584"/>
      <c r="L17" s="584"/>
    </row>
    <row r="18" spans="2:12" ht="18.649999999999999" customHeight="1" x14ac:dyDescent="0.45">
      <c r="B18" s="168" t="s">
        <v>102</v>
      </c>
      <c r="C18" s="512">
        <f>+('2.2 P&amp;L (quarterly)'!C16/(31+29+31)*366)/'2.4 Yields and Costs'!D19*100</f>
        <v>0</v>
      </c>
      <c r="D18" s="919">
        <v>0</v>
      </c>
      <c r="E18" s="536">
        <v>-2.4021293325756114E-3</v>
      </c>
      <c r="F18" s="536">
        <v>0</v>
      </c>
      <c r="G18" s="536">
        <v>0</v>
      </c>
      <c r="H18" s="584"/>
      <c r="I18" s="584"/>
      <c r="J18" s="584"/>
      <c r="K18" s="584"/>
      <c r="L18" s="584"/>
    </row>
    <row r="19" spans="2:12" ht="18.649999999999999" customHeight="1" x14ac:dyDescent="0.45">
      <c r="B19" s="214" t="s">
        <v>58</v>
      </c>
      <c r="C19" s="509">
        <f>+('2.2 P&amp;L (quarterly)'!C17/(31+29+31)*366)/'2.4 Yields and Costs'!D19*100</f>
        <v>1.3235289973716475</v>
      </c>
      <c r="D19" s="225">
        <v>1.3503940938139265</v>
      </c>
      <c r="E19" s="225">
        <v>1.6233371786282935</v>
      </c>
      <c r="F19" s="225">
        <v>1.36</v>
      </c>
      <c r="G19" s="639">
        <v>1.0900000000000001</v>
      </c>
      <c r="H19" s="584"/>
      <c r="I19" s="584"/>
      <c r="J19" s="584"/>
      <c r="K19" s="584"/>
      <c r="L19" s="584"/>
    </row>
    <row r="20" spans="2:12" ht="18.649999999999999" customHeight="1" x14ac:dyDescent="0.45">
      <c r="B20" s="198" t="s">
        <v>103</v>
      </c>
      <c r="C20" s="511">
        <f>+('2.2 P&amp;L (quarterly)'!C19/(31+29+31)*366)/'2.4 Yields and Costs'!D19*100</f>
        <v>-0.1785746208447605</v>
      </c>
      <c r="D20" s="71">
        <v>-0.23167639553452984</v>
      </c>
      <c r="E20" s="71">
        <v>-0.18027637700602478</v>
      </c>
      <c r="F20" s="71">
        <v>-0.13</v>
      </c>
      <c r="G20" s="71">
        <v>-0.17</v>
      </c>
      <c r="H20" s="584"/>
      <c r="I20" s="584"/>
      <c r="J20" s="584"/>
      <c r="K20" s="584"/>
      <c r="L20" s="584"/>
    </row>
    <row r="21" spans="2:12" ht="18.649999999999999" customHeight="1" x14ac:dyDescent="0.45">
      <c r="B21" s="199" t="s">
        <v>104</v>
      </c>
      <c r="C21" s="510">
        <f>+('2.2 P&amp;L (quarterly)'!C20/(31+29+31)*366)/'2.4 Yields and Costs'!D19*100</f>
        <v>-6.0878216381880901E-2</v>
      </c>
      <c r="D21" s="72">
        <v>-3.3997076014704461E-2</v>
      </c>
      <c r="E21" s="72">
        <v>-6.0404310202208586E-2</v>
      </c>
      <c r="F21" s="487">
        <v>-0.05</v>
      </c>
      <c r="G21" s="72">
        <v>-0.02</v>
      </c>
      <c r="H21" s="584"/>
      <c r="I21" s="584"/>
      <c r="J21" s="584"/>
      <c r="K21" s="584"/>
      <c r="L21" s="584"/>
    </row>
    <row r="22" spans="2:12" ht="18.649999999999999" customHeight="1" x14ac:dyDescent="0.45">
      <c r="B22" s="168" t="s">
        <v>105</v>
      </c>
      <c r="C22" s="508">
        <f>+('2.2 P&amp;L (quarterly)'!C21/(31+29+31)*366)/'2.4 Yields and Costs'!D19*100</f>
        <v>-5.4765531682096349E-3</v>
      </c>
      <c r="D22" s="640">
        <v>-3.3903206277070684E-2</v>
      </c>
      <c r="E22" s="640">
        <v>-1.5363630864781675E-2</v>
      </c>
      <c r="F22" s="70">
        <v>-0.03</v>
      </c>
      <c r="G22" s="70">
        <v>-0.01</v>
      </c>
      <c r="H22" s="584"/>
      <c r="I22" s="584"/>
      <c r="J22" s="584"/>
      <c r="K22" s="584"/>
      <c r="L22" s="584"/>
    </row>
    <row r="23" spans="2:12" ht="18.649999999999999" customHeight="1" x14ac:dyDescent="0.45">
      <c r="B23" s="214" t="s">
        <v>106</v>
      </c>
      <c r="C23" s="509">
        <f>+('2.2 P&amp;L (quarterly)'!C22/(31+29+31)*366)/'2.4 Yields and Costs'!D19*100</f>
        <v>1.0785996069767967</v>
      </c>
      <c r="D23" s="225">
        <v>1.0508174159876216</v>
      </c>
      <c r="E23" s="225">
        <v>1.3672928605552783</v>
      </c>
      <c r="F23" s="225">
        <v>1.1599999999999999</v>
      </c>
      <c r="G23" s="225">
        <v>0.89</v>
      </c>
      <c r="H23" s="584"/>
      <c r="I23" s="584"/>
      <c r="J23" s="584"/>
      <c r="K23" s="584"/>
      <c r="L23" s="584"/>
    </row>
    <row r="24" spans="2:12" ht="18.649999999999999" customHeight="1" x14ac:dyDescent="0.45">
      <c r="B24" s="198" t="s">
        <v>107</v>
      </c>
      <c r="C24" s="511">
        <f>+('2.2 P&amp;L (quarterly)'!C23/(31+29+31)*366)/'2.4 Yields and Costs'!D19*100</f>
        <v>-0.40864824265653182</v>
      </c>
      <c r="D24" s="71">
        <v>-0.30484487123485138</v>
      </c>
      <c r="E24" s="71">
        <v>-0.40474400481893502</v>
      </c>
      <c r="F24" s="71">
        <v>-0.33</v>
      </c>
      <c r="G24" s="71">
        <v>-0.33</v>
      </c>
      <c r="H24" s="584"/>
      <c r="I24" s="584"/>
      <c r="J24" s="584"/>
      <c r="K24" s="584"/>
      <c r="L24" s="584"/>
    </row>
    <row r="25" spans="2:12" ht="18.649999999999999" customHeight="1" x14ac:dyDescent="0.45">
      <c r="B25" s="202" t="s">
        <v>108</v>
      </c>
      <c r="C25" s="223">
        <f>+('2.2 P&amp;L (quarterly)'!C24/(31+29+31)*366)/'2.4 Yields and Costs'!D19*100</f>
        <v>0.66995136432026481</v>
      </c>
      <c r="D25" s="223">
        <v>0.74597254475277663</v>
      </c>
      <c r="E25" s="223">
        <v>0.97254885573633698</v>
      </c>
      <c r="F25" s="223">
        <v>0.83</v>
      </c>
      <c r="G25" s="223">
        <v>0.56000000000000005</v>
      </c>
      <c r="H25" s="584"/>
      <c r="I25" s="584"/>
      <c r="J25" s="584"/>
      <c r="K25" s="584"/>
      <c r="L25" s="584"/>
    </row>
    <row r="26" spans="2:12" ht="18.649999999999999" customHeight="1" x14ac:dyDescent="0.45">
      <c r="B26" s="199" t="s">
        <v>109</v>
      </c>
      <c r="C26" s="537">
        <f>+('2.2 P&amp;L (quarterly)'!C25/(31+29+31)*366)/'2.4 Yields and Costs'!D19*100</f>
        <v>5.8787136414338397E-4</v>
      </c>
      <c r="D26" s="538">
        <v>7.5320565174468983E-5</v>
      </c>
      <c r="E26" s="538">
        <v>0</v>
      </c>
      <c r="F26" s="538">
        <v>0</v>
      </c>
      <c r="G26" s="538">
        <v>0</v>
      </c>
      <c r="H26" s="584"/>
      <c r="I26" s="584"/>
      <c r="J26" s="584"/>
      <c r="K26" s="584"/>
      <c r="L26" s="584"/>
    </row>
    <row r="27" spans="2:12" ht="18.649999999999999" customHeight="1" x14ac:dyDescent="0.45">
      <c r="B27" s="202" t="s">
        <v>60</v>
      </c>
      <c r="C27" s="223">
        <f>+('2.2 P&amp;L (quarterly)'!C26/(31+29+31)*366)/'2.4 Yields and Costs'!D19*100</f>
        <v>0.66936349295612152</v>
      </c>
      <c r="D27" s="223">
        <v>0.74589722418760218</v>
      </c>
      <c r="E27" s="223">
        <v>0.97255968371973722</v>
      </c>
      <c r="F27" s="223">
        <v>0.83</v>
      </c>
      <c r="G27" s="223">
        <v>0.56000000000000005</v>
      </c>
      <c r="H27" s="584"/>
      <c r="I27" s="584"/>
      <c r="J27" s="584"/>
      <c r="K27" s="584"/>
      <c r="L27" s="584"/>
    </row>
    <row r="28" spans="2:12" s="15" customFormat="1" ht="18.649999999999999" customHeight="1" x14ac:dyDescent="0.45">
      <c r="B28" s="274" t="s">
        <v>124</v>
      </c>
      <c r="C28" s="524">
        <f>+'2.4 Yields and Costs'!D19</f>
        <v>603973</v>
      </c>
      <c r="D28" s="60">
        <v>615471</v>
      </c>
      <c r="E28" s="60">
        <v>621007</v>
      </c>
      <c r="F28" s="60">
        <v>622732</v>
      </c>
      <c r="G28" s="60">
        <v>616023</v>
      </c>
      <c r="H28" s="584"/>
      <c r="I28" s="584"/>
      <c r="J28" s="584"/>
      <c r="K28" s="584"/>
      <c r="L28" s="584"/>
    </row>
    <row r="29" spans="2:12" ht="3" customHeight="1" x14ac:dyDescent="0.35">
      <c r="B29" s="224"/>
      <c r="C29" s="224"/>
      <c r="D29" s="224"/>
      <c r="E29" s="224"/>
      <c r="F29" s="224"/>
      <c r="G29" s="224"/>
      <c r="H29" s="15"/>
      <c r="I29" s="15"/>
      <c r="J29" s="15"/>
      <c r="K29" s="15"/>
    </row>
    <row r="30" spans="2:12" x14ac:dyDescent="0.35">
      <c r="B30" s="15"/>
      <c r="C30" s="15"/>
      <c r="D30" s="15"/>
      <c r="E30" s="15"/>
      <c r="F30" s="15"/>
      <c r="G30" s="15"/>
      <c r="H30" s="15"/>
      <c r="I30" s="15"/>
      <c r="J30" s="15"/>
      <c r="K30" s="15"/>
    </row>
    <row r="31" spans="2:12" ht="16" customHeight="1" x14ac:dyDescent="0.35">
      <c r="B31" s="312" t="s">
        <v>125</v>
      </c>
      <c r="C31" s="15"/>
      <c r="D31" s="15"/>
      <c r="E31" s="15"/>
      <c r="F31" s="15"/>
      <c r="G31" s="15"/>
      <c r="H31" s="15"/>
      <c r="I31" s="15"/>
      <c r="J31" s="15"/>
      <c r="K31" s="15"/>
    </row>
    <row r="32" spans="2:12" x14ac:dyDescent="0.35">
      <c r="B32" s="15"/>
      <c r="C32" s="15"/>
      <c r="D32" s="15"/>
      <c r="E32" s="15"/>
      <c r="F32" s="15"/>
      <c r="G32" s="15"/>
      <c r="H32" s="15"/>
      <c r="I32" s="15"/>
      <c r="J32" s="15"/>
      <c r="K32" s="15"/>
    </row>
    <row r="33" spans="2:11" x14ac:dyDescent="0.35">
      <c r="B33" s="15"/>
      <c r="C33" s="15"/>
      <c r="D33" s="15"/>
      <c r="E33" s="15"/>
      <c r="F33" s="15"/>
      <c r="G33" s="15"/>
      <c r="H33" s="15"/>
      <c r="I33" s="15"/>
      <c r="J33" s="15"/>
      <c r="K33" s="15"/>
    </row>
    <row r="34" spans="2:11" x14ac:dyDescent="0.35">
      <c r="B34" s="15"/>
      <c r="C34" s="15"/>
      <c r="D34" s="15"/>
      <c r="E34" s="15"/>
      <c r="F34" s="15"/>
      <c r="G34" s="15"/>
      <c r="H34" s="15"/>
      <c r="I34" s="15"/>
      <c r="J34" s="15"/>
      <c r="K34" s="15"/>
    </row>
    <row r="35" spans="2:11" x14ac:dyDescent="0.35">
      <c r="B35" s="15"/>
      <c r="C35" s="15"/>
      <c r="D35" s="15"/>
      <c r="E35" s="15"/>
      <c r="F35" s="15"/>
      <c r="G35" s="15"/>
      <c r="H35" s="15"/>
      <c r="I35" s="15"/>
      <c r="J35" s="15"/>
      <c r="K35" s="15"/>
    </row>
    <row r="36" spans="2:11" x14ac:dyDescent="0.35">
      <c r="B36" s="15"/>
      <c r="C36" s="15"/>
      <c r="D36" s="15"/>
      <c r="E36" s="15"/>
      <c r="F36" s="15"/>
      <c r="G36" s="15"/>
      <c r="H36" s="15"/>
      <c r="I36" s="15"/>
      <c r="J36" s="15"/>
      <c r="K36" s="15"/>
    </row>
    <row r="37" spans="2:11" x14ac:dyDescent="0.35">
      <c r="B37" s="15"/>
      <c r="C37" s="15"/>
      <c r="D37" s="15"/>
      <c r="E37" s="15"/>
      <c r="F37" s="15"/>
      <c r="G37" s="15"/>
      <c r="H37" s="15"/>
      <c r="I37" s="15"/>
      <c r="J37" s="15"/>
      <c r="K37" s="15"/>
    </row>
    <row r="38" spans="2:11" x14ac:dyDescent="0.35">
      <c r="B38" s="15"/>
      <c r="C38" s="15"/>
      <c r="D38" s="15"/>
      <c r="E38" s="15"/>
      <c r="F38" s="15"/>
      <c r="G38" s="15"/>
      <c r="H38" s="15"/>
      <c r="I38" s="15"/>
      <c r="J38" s="15"/>
      <c r="K38" s="15"/>
    </row>
    <row r="39" spans="2:11" x14ac:dyDescent="0.35">
      <c r="B39" s="15"/>
      <c r="C39" s="15"/>
      <c r="D39" s="15"/>
      <c r="E39" s="15"/>
      <c r="F39" s="15"/>
      <c r="G39" s="15"/>
      <c r="H39" s="15"/>
      <c r="I39" s="15"/>
      <c r="J39" s="15"/>
      <c r="K39" s="15"/>
    </row>
    <row r="40" spans="2:11" x14ac:dyDescent="0.35">
      <c r="B40" s="15"/>
      <c r="C40" s="15"/>
      <c r="D40" s="15"/>
      <c r="E40" s="15"/>
      <c r="F40" s="15"/>
      <c r="G40" s="15"/>
      <c r="H40" s="15"/>
      <c r="I40" s="15"/>
      <c r="J40" s="15"/>
      <c r="K40" s="15"/>
    </row>
    <row r="41" spans="2:11" x14ac:dyDescent="0.35">
      <c r="B41" s="15"/>
      <c r="C41" s="15"/>
      <c r="D41" s="15"/>
      <c r="E41" s="15"/>
      <c r="F41" s="15"/>
      <c r="G41" s="15"/>
      <c r="H41" s="15"/>
      <c r="I41" s="15"/>
      <c r="J41" s="15"/>
      <c r="K41" s="15"/>
    </row>
    <row r="42" spans="2:11" x14ac:dyDescent="0.35">
      <c r="B42" s="15"/>
      <c r="C42" s="15"/>
      <c r="D42" s="15"/>
      <c r="E42" s="15"/>
      <c r="F42" s="15"/>
      <c r="G42" s="15"/>
      <c r="H42" s="15"/>
      <c r="I42" s="15"/>
      <c r="J42" s="15"/>
      <c r="K42" s="15"/>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B7DEE8"/>
    <pageSetUpPr fitToPage="1"/>
  </sheetPr>
  <dimension ref="A1:R24"/>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2" width="115.54296875" collapsed="false"/>
    <col min="3" max="3" bestFit="true" customWidth="true" style="642" width="7.0" collapsed="false"/>
    <col min="4" max="18" customWidth="true" style="642" width="17.54296875" collapsed="false"/>
    <col min="19" max="16384" style="642" width="11.453125" collapsed="false"/>
  </cols>
  <sheetData>
    <row r="1" spans="1:18" s="6" customFormat="1" ht="49.5" customHeight="1" x14ac:dyDescent="0.55000000000000004">
      <c r="C1" s="153"/>
      <c r="D1" s="153"/>
      <c r="E1" s="153"/>
      <c r="F1" s="153"/>
      <c r="G1" s="153" t="s">
        <v>5</v>
      </c>
      <c r="H1" s="153"/>
      <c r="I1" s="153"/>
      <c r="J1" s="153"/>
    </row>
    <row r="2" spans="1:18" s="68" customFormat="1" ht="56.15" customHeight="1" x14ac:dyDescent="0.7">
      <c r="B2" s="408" t="s">
        <v>421</v>
      </c>
    </row>
    <row r="3" spans="1:18" ht="14.5" customHeight="1" x14ac:dyDescent="0.35">
      <c r="A3" s="1"/>
      <c r="B3" s="641"/>
    </row>
    <row r="4" spans="1:18" s="1" customFormat="1" ht="3" customHeight="1" x14ac:dyDescent="0.4">
      <c r="A4" s="15"/>
      <c r="B4" s="411"/>
      <c r="C4" s="411"/>
      <c r="D4" s="411"/>
      <c r="E4" s="411"/>
      <c r="F4" s="411"/>
      <c r="G4" s="411"/>
      <c r="H4" s="411"/>
      <c r="I4" s="411"/>
      <c r="J4" s="411"/>
      <c r="K4" s="411"/>
      <c r="L4" s="411"/>
      <c r="M4" s="411"/>
      <c r="N4" s="411"/>
      <c r="O4" s="411"/>
      <c r="P4" s="411"/>
      <c r="Q4" s="411"/>
      <c r="R4" s="411"/>
    </row>
    <row r="5" spans="1:18" ht="18" customHeight="1" x14ac:dyDescent="0.45">
      <c r="B5" s="39"/>
      <c r="C5" s="74"/>
      <c r="D5" s="1029" t="s">
        <v>110</v>
      </c>
      <c r="E5" s="1030"/>
      <c r="F5" s="1031"/>
      <c r="G5" s="1029" t="s">
        <v>114</v>
      </c>
      <c r="H5" s="1030"/>
      <c r="I5" s="1031"/>
      <c r="J5" s="1029" t="s">
        <v>115</v>
      </c>
      <c r="K5" s="1030"/>
      <c r="L5" s="1031"/>
      <c r="M5" s="1029" t="s">
        <v>116</v>
      </c>
      <c r="N5" s="1030"/>
      <c r="O5" s="1031"/>
      <c r="P5" s="1029" t="s">
        <v>111</v>
      </c>
      <c r="Q5" s="1030"/>
      <c r="R5" s="1031"/>
    </row>
    <row r="6" spans="1:18" ht="37.5" thickBot="1" x14ac:dyDescent="0.5">
      <c r="B6" s="197" t="s">
        <v>26</v>
      </c>
      <c r="C6" s="75"/>
      <c r="D6" s="76" t="s">
        <v>140</v>
      </c>
      <c r="E6" s="77" t="s">
        <v>141</v>
      </c>
      <c r="F6" s="78" t="s">
        <v>142</v>
      </c>
      <c r="G6" s="76" t="s">
        <v>140</v>
      </c>
      <c r="H6" s="77" t="s">
        <v>141</v>
      </c>
      <c r="I6" s="78" t="s">
        <v>142</v>
      </c>
      <c r="J6" s="76" t="s">
        <v>140</v>
      </c>
      <c r="K6" s="77" t="s">
        <v>141</v>
      </c>
      <c r="L6" s="78" t="s">
        <v>142</v>
      </c>
      <c r="M6" s="76" t="s">
        <v>140</v>
      </c>
      <c r="N6" s="77" t="s">
        <v>141</v>
      </c>
      <c r="O6" s="78" t="s">
        <v>142</v>
      </c>
      <c r="P6" s="76" t="s">
        <v>140</v>
      </c>
      <c r="Q6" s="77" t="s">
        <v>141</v>
      </c>
      <c r="R6" s="78" t="s">
        <v>142</v>
      </c>
    </row>
    <row r="7" spans="1:18" ht="18.5" x14ac:dyDescent="0.35">
      <c r="B7" s="278" t="s">
        <v>126</v>
      </c>
      <c r="C7" s="79"/>
      <c r="D7" s="570">
        <v>49521</v>
      </c>
      <c r="E7" s="571">
        <v>513</v>
      </c>
      <c r="F7" s="572">
        <v>4.1677371647193766</v>
      </c>
      <c r="G7" s="80">
        <v>55790</v>
      </c>
      <c r="H7" s="81">
        <v>595</v>
      </c>
      <c r="I7" s="82">
        <v>4.2312573227599408</v>
      </c>
      <c r="J7" s="80">
        <v>53917</v>
      </c>
      <c r="K7" s="81">
        <v>547</v>
      </c>
      <c r="L7" s="82">
        <v>4.022437468065565</v>
      </c>
      <c r="M7" s="80">
        <v>49926</v>
      </c>
      <c r="N7" s="81">
        <v>436</v>
      </c>
      <c r="O7" s="82">
        <v>3.5</v>
      </c>
      <c r="P7" s="80">
        <v>44740</v>
      </c>
      <c r="Q7" s="81">
        <v>295</v>
      </c>
      <c r="R7" s="82">
        <v>2.68</v>
      </c>
    </row>
    <row r="8" spans="1:18" ht="18.5" x14ac:dyDescent="0.35">
      <c r="B8" s="279" t="s">
        <v>127</v>
      </c>
      <c r="C8" s="83" t="s">
        <v>32</v>
      </c>
      <c r="D8" s="573">
        <v>329456</v>
      </c>
      <c r="E8" s="574">
        <v>3782</v>
      </c>
      <c r="F8" s="575">
        <v>4.62</v>
      </c>
      <c r="G8" s="84">
        <v>330720</v>
      </c>
      <c r="H8" s="85">
        <v>3724</v>
      </c>
      <c r="I8" s="86">
        <v>4.47</v>
      </c>
      <c r="J8" s="84">
        <v>334372</v>
      </c>
      <c r="K8" s="85">
        <v>3565</v>
      </c>
      <c r="L8" s="86">
        <v>4.2300000000000004</v>
      </c>
      <c r="M8" s="84">
        <v>338029</v>
      </c>
      <c r="N8" s="85">
        <v>3163</v>
      </c>
      <c r="O8" s="86">
        <v>3.75</v>
      </c>
      <c r="P8" s="84">
        <v>338447</v>
      </c>
      <c r="Q8" s="85">
        <v>2650</v>
      </c>
      <c r="R8" s="86">
        <v>3.18</v>
      </c>
    </row>
    <row r="9" spans="1:18" ht="18.5" x14ac:dyDescent="0.35">
      <c r="B9" s="279" t="s">
        <v>128</v>
      </c>
      <c r="C9" s="83"/>
      <c r="D9" s="573">
        <v>84189</v>
      </c>
      <c r="E9" s="574">
        <v>335</v>
      </c>
      <c r="F9" s="575">
        <v>1.6023681381037496</v>
      </c>
      <c r="G9" s="84">
        <v>86336</v>
      </c>
      <c r="H9" s="85">
        <v>340</v>
      </c>
      <c r="I9" s="86">
        <v>1.5627434596837904</v>
      </c>
      <c r="J9" s="84">
        <v>88816</v>
      </c>
      <c r="K9" s="85">
        <v>320</v>
      </c>
      <c r="L9" s="86">
        <v>1.4280504030268391</v>
      </c>
      <c r="M9" s="84">
        <v>90248</v>
      </c>
      <c r="N9" s="85">
        <v>289</v>
      </c>
      <c r="O9" s="86">
        <v>1.29</v>
      </c>
      <c r="P9" s="84">
        <v>90225</v>
      </c>
      <c r="Q9" s="85">
        <v>220</v>
      </c>
      <c r="R9" s="86">
        <v>0.99</v>
      </c>
    </row>
    <row r="10" spans="1:18" ht="18.5" x14ac:dyDescent="0.35">
      <c r="B10" s="279" t="s">
        <v>129</v>
      </c>
      <c r="C10" s="83"/>
      <c r="D10" s="573">
        <v>61795</v>
      </c>
      <c r="E10" s="574">
        <v>466</v>
      </c>
      <c r="F10" s="575">
        <v>3.0302414990128508</v>
      </c>
      <c r="G10" s="84">
        <v>60153</v>
      </c>
      <c r="H10" s="85">
        <v>504</v>
      </c>
      <c r="I10" s="86">
        <v>3.3217394789383388</v>
      </c>
      <c r="J10" s="84">
        <v>59538</v>
      </c>
      <c r="K10" s="85">
        <v>439</v>
      </c>
      <c r="L10" s="86">
        <v>2.9223154437089636</v>
      </c>
      <c r="M10" s="84">
        <v>59106</v>
      </c>
      <c r="N10" s="85">
        <v>429</v>
      </c>
      <c r="O10" s="86">
        <v>2.91</v>
      </c>
      <c r="P10" s="84">
        <v>57929</v>
      </c>
      <c r="Q10" s="85">
        <v>383</v>
      </c>
      <c r="R10" s="86">
        <v>2.68</v>
      </c>
    </row>
    <row r="11" spans="1:18" ht="18.5" x14ac:dyDescent="0.35">
      <c r="B11" s="280" t="s">
        <v>130</v>
      </c>
      <c r="C11" s="87"/>
      <c r="D11" s="576">
        <v>79012</v>
      </c>
      <c r="E11" s="577">
        <v>86</v>
      </c>
      <c r="F11" s="920">
        <v>0</v>
      </c>
      <c r="G11" s="88">
        <v>82472</v>
      </c>
      <c r="H11" s="89">
        <v>93</v>
      </c>
      <c r="I11" s="90">
        <v>0</v>
      </c>
      <c r="J11" s="88">
        <v>84364</v>
      </c>
      <c r="K11" s="89">
        <v>95</v>
      </c>
      <c r="L11" s="90">
        <v>0</v>
      </c>
      <c r="M11" s="88">
        <v>85423</v>
      </c>
      <c r="N11" s="89">
        <v>77</v>
      </c>
      <c r="O11" s="90">
        <v>0</v>
      </c>
      <c r="P11" s="88">
        <v>84682</v>
      </c>
      <c r="Q11" s="89">
        <v>59</v>
      </c>
      <c r="R11" s="90">
        <v>0</v>
      </c>
    </row>
    <row r="12" spans="1:18" ht="18.5" x14ac:dyDescent="0.35">
      <c r="B12" s="276" t="s">
        <v>131</v>
      </c>
      <c r="C12" s="226" t="s">
        <v>33</v>
      </c>
      <c r="D12" s="578">
        <v>603973</v>
      </c>
      <c r="E12" s="579">
        <v>5182</v>
      </c>
      <c r="F12" s="580">
        <v>3.45</v>
      </c>
      <c r="G12" s="227">
        <v>615471</v>
      </c>
      <c r="H12" s="228">
        <v>5256</v>
      </c>
      <c r="I12" s="229">
        <v>3.39</v>
      </c>
      <c r="J12" s="227">
        <v>621007</v>
      </c>
      <c r="K12" s="228">
        <v>4966</v>
      </c>
      <c r="L12" s="229">
        <v>3.17</v>
      </c>
      <c r="M12" s="227">
        <v>622732</v>
      </c>
      <c r="N12" s="228">
        <v>4394</v>
      </c>
      <c r="O12" s="229">
        <v>2.83</v>
      </c>
      <c r="P12" s="227">
        <v>616023</v>
      </c>
      <c r="Q12" s="228">
        <v>3607</v>
      </c>
      <c r="R12" s="229">
        <v>2.37</v>
      </c>
    </row>
    <row r="13" spans="1:18" ht="18.5" x14ac:dyDescent="0.35">
      <c r="B13" s="281" t="s">
        <v>126</v>
      </c>
      <c r="C13" s="91"/>
      <c r="D13" s="581">
        <v>29423</v>
      </c>
      <c r="E13" s="582">
        <v>-334</v>
      </c>
      <c r="F13" s="583">
        <v>4.5696622361104708</v>
      </c>
      <c r="G13" s="92">
        <v>42466</v>
      </c>
      <c r="H13" s="93">
        <v>-479</v>
      </c>
      <c r="I13" s="94">
        <v>4.4767635998955662</v>
      </c>
      <c r="J13" s="92">
        <v>48858</v>
      </c>
      <c r="K13" s="93">
        <v>-508</v>
      </c>
      <c r="L13" s="94">
        <v>4.1235571264928623</v>
      </c>
      <c r="M13" s="92">
        <v>58762</v>
      </c>
      <c r="N13" s="93">
        <v>-526</v>
      </c>
      <c r="O13" s="94">
        <v>3.59</v>
      </c>
      <c r="P13" s="92">
        <v>52166</v>
      </c>
      <c r="Q13" s="93">
        <v>-369</v>
      </c>
      <c r="R13" s="94">
        <v>2.87</v>
      </c>
    </row>
    <row r="14" spans="1:18" ht="18.5" x14ac:dyDescent="0.35">
      <c r="B14" s="279" t="s">
        <v>132</v>
      </c>
      <c r="C14" s="425" t="s">
        <v>34</v>
      </c>
      <c r="D14" s="573">
        <v>381164</v>
      </c>
      <c r="E14" s="574">
        <v>-931</v>
      </c>
      <c r="F14" s="575">
        <v>0.98</v>
      </c>
      <c r="G14" s="84">
        <v>381748</v>
      </c>
      <c r="H14" s="85">
        <v>-860</v>
      </c>
      <c r="I14" s="86">
        <v>0.89</v>
      </c>
      <c r="J14" s="84">
        <v>382179</v>
      </c>
      <c r="K14" s="85">
        <v>-680</v>
      </c>
      <c r="L14" s="86">
        <v>0.71</v>
      </c>
      <c r="M14" s="84">
        <v>378501</v>
      </c>
      <c r="N14" s="85">
        <v>-520</v>
      </c>
      <c r="O14" s="86">
        <v>0.55000000000000004</v>
      </c>
      <c r="P14" s="84">
        <v>378532</v>
      </c>
      <c r="Q14" s="85">
        <v>-299</v>
      </c>
      <c r="R14" s="86">
        <v>0.32</v>
      </c>
    </row>
    <row r="15" spans="1:18" ht="18.5" x14ac:dyDescent="0.35">
      <c r="B15" s="279" t="s">
        <v>133</v>
      </c>
      <c r="C15" s="83"/>
      <c r="D15" s="573">
        <v>50475</v>
      </c>
      <c r="E15" s="574">
        <v>-618</v>
      </c>
      <c r="F15" s="575">
        <v>4.9263683062430585</v>
      </c>
      <c r="G15" s="84">
        <v>49643</v>
      </c>
      <c r="H15" s="85">
        <v>-619</v>
      </c>
      <c r="I15" s="86">
        <v>4.9484522759333922</v>
      </c>
      <c r="J15" s="84">
        <v>47855</v>
      </c>
      <c r="K15" s="85">
        <v>-539</v>
      </c>
      <c r="L15" s="86">
        <v>4.4674096151176377</v>
      </c>
      <c r="M15" s="84">
        <v>44514</v>
      </c>
      <c r="N15" s="85">
        <v>-431</v>
      </c>
      <c r="O15" s="86">
        <v>3.89</v>
      </c>
      <c r="P15" s="84">
        <v>45851</v>
      </c>
      <c r="Q15" s="85">
        <v>-338</v>
      </c>
      <c r="R15" s="86">
        <v>2.99</v>
      </c>
    </row>
    <row r="16" spans="1:18" ht="18.5" x14ac:dyDescent="0.35">
      <c r="B16" s="279" t="s">
        <v>134</v>
      </c>
      <c r="C16" s="83"/>
      <c r="D16" s="573">
        <v>9586</v>
      </c>
      <c r="E16" s="574">
        <v>-83</v>
      </c>
      <c r="F16" s="575">
        <v>3.4866970090974503</v>
      </c>
      <c r="G16" s="84">
        <v>9997</v>
      </c>
      <c r="H16" s="85">
        <v>-87</v>
      </c>
      <c r="I16" s="86">
        <v>3.4394664339470671</v>
      </c>
      <c r="J16" s="84">
        <v>10617</v>
      </c>
      <c r="K16" s="85">
        <v>-82</v>
      </c>
      <c r="L16" s="86">
        <v>3.0623416649398667</v>
      </c>
      <c r="M16" s="84">
        <v>10893</v>
      </c>
      <c r="N16" s="85">
        <v>-73</v>
      </c>
      <c r="O16" s="86">
        <v>2.7</v>
      </c>
      <c r="P16" s="84">
        <v>9798</v>
      </c>
      <c r="Q16" s="85">
        <v>-53</v>
      </c>
      <c r="R16" s="86">
        <v>2.19</v>
      </c>
    </row>
    <row r="17" spans="2:18" ht="18.5" x14ac:dyDescent="0.35">
      <c r="B17" s="279" t="s">
        <v>135</v>
      </c>
      <c r="C17" s="83"/>
      <c r="D17" s="573">
        <v>77560</v>
      </c>
      <c r="E17" s="574">
        <v>-416</v>
      </c>
      <c r="F17" s="575">
        <v>2.156544790754126</v>
      </c>
      <c r="G17" s="84">
        <v>76196</v>
      </c>
      <c r="H17" s="85">
        <v>-449</v>
      </c>
      <c r="I17" s="86">
        <v>2.3379655204813554</v>
      </c>
      <c r="J17" s="84">
        <v>75755</v>
      </c>
      <c r="K17" s="85">
        <v>-400</v>
      </c>
      <c r="L17" s="86">
        <v>2.0943250706200103</v>
      </c>
      <c r="M17" s="84">
        <v>74166</v>
      </c>
      <c r="N17" s="85">
        <v>-390</v>
      </c>
      <c r="O17" s="86">
        <v>2.11</v>
      </c>
      <c r="P17" s="84">
        <v>73004</v>
      </c>
      <c r="Q17" s="85">
        <v>-355</v>
      </c>
      <c r="R17" s="86">
        <v>1.97</v>
      </c>
    </row>
    <row r="18" spans="2:18" ht="18.5" x14ac:dyDescent="0.35">
      <c r="B18" s="280" t="s">
        <v>136</v>
      </c>
      <c r="C18" s="87"/>
      <c r="D18" s="576">
        <v>55765</v>
      </c>
      <c r="E18" s="577">
        <v>-18</v>
      </c>
      <c r="F18" s="920">
        <v>0</v>
      </c>
      <c r="G18" s="88">
        <v>55421</v>
      </c>
      <c r="H18" s="89">
        <v>-13</v>
      </c>
      <c r="I18" s="90">
        <v>0</v>
      </c>
      <c r="J18" s="88">
        <v>55743</v>
      </c>
      <c r="K18" s="89">
        <v>-16</v>
      </c>
      <c r="L18" s="90">
        <v>0</v>
      </c>
      <c r="M18" s="88">
        <v>55896</v>
      </c>
      <c r="N18" s="89">
        <v>-12</v>
      </c>
      <c r="O18" s="90">
        <v>0</v>
      </c>
      <c r="P18" s="88">
        <v>56672</v>
      </c>
      <c r="Q18" s="89">
        <v>-11</v>
      </c>
      <c r="R18" s="90">
        <v>0</v>
      </c>
    </row>
    <row r="19" spans="2:18" ht="18.5" x14ac:dyDescent="0.35">
      <c r="B19" s="276" t="s">
        <v>137</v>
      </c>
      <c r="C19" s="226" t="s">
        <v>1</v>
      </c>
      <c r="D19" s="578">
        <v>603973</v>
      </c>
      <c r="E19" s="579">
        <v>-2401</v>
      </c>
      <c r="F19" s="580">
        <v>1.6</v>
      </c>
      <c r="G19" s="227">
        <v>615471</v>
      </c>
      <c r="H19" s="228">
        <v>-2507</v>
      </c>
      <c r="I19" s="229">
        <v>1.62</v>
      </c>
      <c r="J19" s="227">
        <v>621007</v>
      </c>
      <c r="K19" s="228">
        <v>-2226</v>
      </c>
      <c r="L19" s="229">
        <v>1.42</v>
      </c>
      <c r="M19" s="227">
        <v>622732</v>
      </c>
      <c r="N19" s="228">
        <v>-1952</v>
      </c>
      <c r="O19" s="229">
        <v>1.26</v>
      </c>
      <c r="P19" s="227">
        <v>616023</v>
      </c>
      <c r="Q19" s="228">
        <v>-1425</v>
      </c>
      <c r="R19" s="229">
        <v>0.94</v>
      </c>
    </row>
    <row r="20" spans="2:18" ht="18.5" x14ac:dyDescent="0.35">
      <c r="B20" s="277" t="s">
        <v>54</v>
      </c>
      <c r="C20" s="556"/>
      <c r="D20" s="1027">
        <v>2781</v>
      </c>
      <c r="E20" s="1028"/>
      <c r="F20" s="1028"/>
      <c r="G20" s="1027">
        <v>2749</v>
      </c>
      <c r="H20" s="1028"/>
      <c r="I20" s="1028"/>
      <c r="J20" s="1027">
        <v>2740</v>
      </c>
      <c r="K20" s="1028"/>
      <c r="L20" s="1028"/>
      <c r="M20" s="1027">
        <v>2442</v>
      </c>
      <c r="N20" s="1027"/>
      <c r="O20" s="1027"/>
      <c r="P20" s="1027">
        <v>2182</v>
      </c>
      <c r="Q20" s="1027"/>
      <c r="R20" s="1027"/>
    </row>
    <row r="21" spans="2:18" ht="18.5" x14ac:dyDescent="0.35">
      <c r="B21" s="204" t="s">
        <v>138</v>
      </c>
      <c r="C21" s="557" t="s">
        <v>2</v>
      </c>
      <c r="D21" s="1032">
        <v>3.64</v>
      </c>
      <c r="E21" s="1025"/>
      <c r="F21" s="1025"/>
      <c r="G21" s="1032">
        <v>3.58</v>
      </c>
      <c r="H21" s="1025"/>
      <c r="I21" s="1025"/>
      <c r="J21" s="1032">
        <v>3.52</v>
      </c>
      <c r="K21" s="1025"/>
      <c r="L21" s="1025"/>
      <c r="M21" s="1032">
        <v>3.2</v>
      </c>
      <c r="N21" s="1032"/>
      <c r="O21" s="1032"/>
      <c r="P21" s="1032">
        <v>2.86</v>
      </c>
      <c r="Q21" s="1032"/>
      <c r="R21" s="1032"/>
    </row>
    <row r="22" spans="2:18" ht="18.5" x14ac:dyDescent="0.35">
      <c r="B22" s="204" t="s">
        <v>139</v>
      </c>
      <c r="C22" s="557" t="s">
        <v>3</v>
      </c>
      <c r="D22" s="1024">
        <v>1.85</v>
      </c>
      <c r="E22" s="1025"/>
      <c r="F22" s="1025"/>
      <c r="G22" s="1024">
        <v>1.77</v>
      </c>
      <c r="H22" s="1025"/>
      <c r="I22" s="1025"/>
      <c r="J22" s="1024">
        <v>1.75</v>
      </c>
      <c r="K22" s="1025"/>
      <c r="L22" s="1025"/>
      <c r="M22" s="1024">
        <v>1.57</v>
      </c>
      <c r="N22" s="1024"/>
      <c r="O22" s="1024"/>
      <c r="P22" s="1024">
        <v>1.43</v>
      </c>
      <c r="Q22" s="1024"/>
      <c r="R22" s="1024"/>
    </row>
    <row r="23" spans="2:18" ht="23.5" x14ac:dyDescent="0.35">
      <c r="B23" s="641"/>
    </row>
    <row r="24" spans="2:18" ht="78.5" customHeight="1" x14ac:dyDescent="0.35">
      <c r="B24" s="1026" t="s">
        <v>390</v>
      </c>
      <c r="C24" s="1026"/>
      <c r="D24" s="1026"/>
      <c r="E24" s="1026"/>
      <c r="F24" s="1026"/>
      <c r="G24" s="1026"/>
      <c r="H24" s="1026"/>
      <c r="I24" s="1026"/>
      <c r="J24" s="1026"/>
      <c r="K24" s="1026"/>
      <c r="L24" s="1026"/>
      <c r="M24" s="1026"/>
      <c r="N24" s="1026"/>
      <c r="O24" s="1026"/>
      <c r="P24" s="1026"/>
      <c r="Q24" s="1026"/>
      <c r="R24" s="1026"/>
    </row>
  </sheetData>
  <mergeCells count="21">
    <mergeCell ref="M5:O5"/>
    <mergeCell ref="P5:R5"/>
    <mergeCell ref="M20:O20"/>
    <mergeCell ref="P20:R20"/>
    <mergeCell ref="M21:O21"/>
    <mergeCell ref="P21:R21"/>
    <mergeCell ref="J20:L20"/>
    <mergeCell ref="D5:F5"/>
    <mergeCell ref="G21:I21"/>
    <mergeCell ref="J21:L21"/>
    <mergeCell ref="D21:F21"/>
    <mergeCell ref="G5:I5"/>
    <mergeCell ref="J5:L5"/>
    <mergeCell ref="D20:F20"/>
    <mergeCell ref="G20:I20"/>
    <mergeCell ref="D22:F22"/>
    <mergeCell ref="G22:I22"/>
    <mergeCell ref="J22:L22"/>
    <mergeCell ref="B24:R24"/>
    <mergeCell ref="M22:O22"/>
    <mergeCell ref="P22:R22"/>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3DDE-771A-4E4D-BCE2-275BEB270D30}">
  <sheetPr>
    <tabColor rgb="FFB7DEE8"/>
    <pageSetUpPr fitToPage="1"/>
  </sheetPr>
  <dimension ref="A1:K19"/>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3" width="115.54296875" collapsed="false"/>
    <col min="3" max="10" customWidth="true" style="643" width="17.54296875" collapsed="false"/>
    <col min="11" max="11" style="643" width="11.453125" collapsed="false"/>
    <col min="12" max="12" customWidth="true" style="643" width="10.453125" collapsed="false"/>
    <col min="13" max="15" style="643" width="11.453125" collapsed="false"/>
    <col min="16" max="16" customWidth="true" style="643" width="1.26953125" collapsed="false"/>
    <col min="17" max="17" customWidth="true" style="643" width="11.81640625" collapsed="false"/>
    <col min="18" max="21" style="643" width="11.453125" collapsed="false"/>
    <col min="22" max="22" customWidth="true" style="643" width="1.453125" collapsed="false"/>
    <col min="23" max="26" style="643" width="11.453125" collapsed="false"/>
    <col min="27" max="27" customWidth="true" style="643" width="1.1796875" collapsed="false"/>
    <col min="28" max="31" style="643" width="11.453125" collapsed="false"/>
    <col min="32" max="32" customWidth="true" style="643" width="2.1796875" collapsed="false"/>
    <col min="33" max="36" style="643" width="11.453125" collapsed="false"/>
    <col min="37" max="37" customWidth="true" style="643" width="1.453125" collapsed="false"/>
    <col min="38" max="41" style="643" width="11.453125" collapsed="false"/>
    <col min="42" max="42" customWidth="true" style="643" width="1.0" collapsed="false"/>
    <col min="43" max="46" style="643" width="11.453125" collapsed="false"/>
    <col min="47" max="47" customWidth="true" style="643" width="1.453125" collapsed="false"/>
    <col min="48" max="51" style="643" width="11.453125" collapsed="false"/>
    <col min="52" max="52" customWidth="true" style="643" width="1.1796875" collapsed="false"/>
    <col min="53" max="16384" style="643" width="11.453125" collapsed="false"/>
  </cols>
  <sheetData>
    <row r="1" spans="1:11" s="6" customFormat="1" ht="49.5" customHeight="1" x14ac:dyDescent="0.55000000000000004">
      <c r="C1" s="153"/>
      <c r="D1" s="153"/>
      <c r="E1" s="153"/>
      <c r="F1" s="153"/>
      <c r="G1" s="153" t="s">
        <v>5</v>
      </c>
      <c r="H1" s="153"/>
      <c r="I1" s="153"/>
      <c r="J1" s="153"/>
    </row>
    <row r="2" spans="1:11" s="68" customFormat="1" ht="56.15" customHeight="1" x14ac:dyDescent="0.7">
      <c r="B2" s="408" t="s">
        <v>422</v>
      </c>
    </row>
    <row r="3" spans="1:11" s="1" customFormat="1" x14ac:dyDescent="0.35">
      <c r="B3" s="423"/>
    </row>
    <row r="4" spans="1:11" s="1" customFormat="1" ht="3" customHeight="1" x14ac:dyDescent="0.4">
      <c r="A4" s="15"/>
      <c r="B4" s="411"/>
      <c r="C4" s="411"/>
      <c r="D4" s="411"/>
      <c r="E4" s="411"/>
      <c r="F4" s="411"/>
      <c r="G4" s="411"/>
      <c r="H4" s="411"/>
      <c r="I4" s="411"/>
      <c r="J4" s="411"/>
    </row>
    <row r="5" spans="1:11" s="43" customFormat="1" ht="18" customHeight="1" x14ac:dyDescent="0.45">
      <c r="A5" s="15"/>
      <c r="B5" s="42"/>
      <c r="C5" s="1033" t="s">
        <v>110</v>
      </c>
      <c r="D5" s="1033" t="s">
        <v>111</v>
      </c>
      <c r="E5" s="1033" t="s">
        <v>117</v>
      </c>
      <c r="F5" s="1033" t="s">
        <v>110</v>
      </c>
      <c r="G5" s="1033" t="s">
        <v>114</v>
      </c>
      <c r="H5" s="1033" t="s">
        <v>115</v>
      </c>
      <c r="I5" s="1033" t="s">
        <v>116</v>
      </c>
      <c r="J5" s="1033" t="s">
        <v>111</v>
      </c>
    </row>
    <row r="6" spans="1:11" ht="18" customHeight="1" thickBot="1" x14ac:dyDescent="0.5">
      <c r="B6" s="197" t="s">
        <v>26</v>
      </c>
      <c r="C6" s="1034"/>
      <c r="D6" s="1034"/>
      <c r="E6" s="1034"/>
      <c r="F6" s="1034"/>
      <c r="G6" s="1034"/>
      <c r="H6" s="1034"/>
      <c r="I6" s="1034"/>
      <c r="J6" s="1034"/>
      <c r="K6" s="22"/>
    </row>
    <row r="7" spans="1:11" ht="18.649999999999999" customHeight="1" x14ac:dyDescent="0.35">
      <c r="B7" s="283" t="s">
        <v>120</v>
      </c>
      <c r="C7" s="96">
        <v>420.09996319057302</v>
      </c>
      <c r="D7" s="644">
        <v>362.715377130001</v>
      </c>
      <c r="E7" s="97">
        <f>+((C7-D7)/D7)*100</f>
        <v>15.820830788766029</v>
      </c>
      <c r="F7" s="96">
        <v>420.09996319057302</v>
      </c>
      <c r="G7" s="644">
        <v>449.33778148799502</v>
      </c>
      <c r="H7" s="644">
        <v>408.5584034434122</v>
      </c>
      <c r="I7" s="644">
        <v>392.35388654964174</v>
      </c>
      <c r="J7" s="644">
        <v>362.715377130001</v>
      </c>
      <c r="K7" s="23"/>
    </row>
    <row r="8" spans="1:11" ht="18.649999999999999" customHeight="1" x14ac:dyDescent="0.35">
      <c r="B8" s="95" t="s">
        <v>118</v>
      </c>
      <c r="C8" s="98">
        <v>281.95214844000003</v>
      </c>
      <c r="D8" s="645">
        <v>263.85065958999996</v>
      </c>
      <c r="E8" s="100">
        <f t="shared" ref="E8:E10" si="0">+((C8-D8)/D8)*100</f>
        <v>6.8605054382384871</v>
      </c>
      <c r="F8" s="98">
        <v>281.95214844000003</v>
      </c>
      <c r="G8" s="645">
        <v>286.56542628</v>
      </c>
      <c r="H8" s="645">
        <v>285.4270912500001</v>
      </c>
      <c r="I8" s="645">
        <v>256.65553151999995</v>
      </c>
      <c r="J8" s="645">
        <v>263.85065958999996</v>
      </c>
      <c r="K8" s="23"/>
    </row>
    <row r="9" spans="1:11" ht="18.649999999999999" customHeight="1" x14ac:dyDescent="0.35">
      <c r="B9" s="95" t="s">
        <v>119</v>
      </c>
      <c r="C9" s="98">
        <v>494.58865319829425</v>
      </c>
      <c r="D9" s="645">
        <v>554.68317896000008</v>
      </c>
      <c r="E9" s="100">
        <f t="shared" si="0"/>
        <v>-10.834027070079841</v>
      </c>
      <c r="F9" s="98">
        <v>494.58865319829425</v>
      </c>
      <c r="G9" s="645">
        <v>501.60486122472628</v>
      </c>
      <c r="H9" s="645">
        <v>497.6433048552002</v>
      </c>
      <c r="I9" s="645">
        <v>516.41184716074667</v>
      </c>
      <c r="J9" s="645">
        <v>554.68317896000008</v>
      </c>
      <c r="K9" s="23"/>
    </row>
    <row r="10" spans="1:11" ht="18.649999999999999" customHeight="1" x14ac:dyDescent="0.35">
      <c r="B10" s="282" t="s">
        <v>143</v>
      </c>
      <c r="C10" s="231">
        <v>1196.6407648288673</v>
      </c>
      <c r="D10" s="646">
        <v>1181.249215680001</v>
      </c>
      <c r="E10" s="232">
        <f t="shared" si="0"/>
        <v>1.3029891528864146</v>
      </c>
      <c r="F10" s="231">
        <v>1196.6407648288673</v>
      </c>
      <c r="G10" s="646">
        <v>1237.5080689927213</v>
      </c>
      <c r="H10" s="646">
        <v>1191.6287995486125</v>
      </c>
      <c r="I10" s="646">
        <v>1165.4212652303884</v>
      </c>
      <c r="J10" s="646">
        <v>1181.249215680001</v>
      </c>
      <c r="K10" s="23"/>
    </row>
    <row r="11" spans="1:11" s="647" customFormat="1" ht="3" customHeight="1" x14ac:dyDescent="0.35">
      <c r="A11" s="15"/>
      <c r="B11" s="230"/>
      <c r="C11" s="230"/>
      <c r="D11" s="230"/>
      <c r="E11" s="424"/>
      <c r="F11" s="230"/>
      <c r="G11" s="230"/>
      <c r="H11" s="230"/>
      <c r="I11" s="230"/>
      <c r="J11" s="230"/>
    </row>
    <row r="12" spans="1:11" ht="18.5" customHeight="1" x14ac:dyDescent="0.45">
      <c r="B12" s="564" t="s">
        <v>39</v>
      </c>
      <c r="C12" s="565"/>
      <c r="D12" s="565"/>
      <c r="E12" s="566"/>
      <c r="F12" s="565"/>
      <c r="G12" s="565"/>
      <c r="H12" s="565"/>
      <c r="I12" s="565"/>
      <c r="J12" s="565"/>
    </row>
    <row r="13" spans="1:11" ht="18.5" customHeight="1" x14ac:dyDescent="0.45">
      <c r="B13" s="567" t="s">
        <v>468</v>
      </c>
      <c r="C13" s="568">
        <v>901.82928045886626</v>
      </c>
      <c r="D13" s="568">
        <v>937.36113264999994</v>
      </c>
      <c r="E13" s="569">
        <f t="shared" ref="E13:E14" si="1">+((C13-D13)/D13)*100</f>
        <v>-3.7906257208128631</v>
      </c>
      <c r="F13" s="568">
        <v>901.82928045886626</v>
      </c>
      <c r="G13" s="568">
        <v>916.83484193272159</v>
      </c>
      <c r="H13" s="568">
        <v>894.67511341861223</v>
      </c>
      <c r="I13" s="568">
        <v>908.72639806038956</v>
      </c>
      <c r="J13" s="568">
        <v>937.36113264999994</v>
      </c>
    </row>
    <row r="14" spans="1:11" ht="18.5" customHeight="1" x14ac:dyDescent="0.45">
      <c r="B14" s="567" t="s">
        <v>469</v>
      </c>
      <c r="C14" s="568">
        <v>294.81148437000093</v>
      </c>
      <c r="D14" s="568">
        <v>243.88808303000101</v>
      </c>
      <c r="E14" s="569">
        <f t="shared" si="1"/>
        <v>20.879823526980509</v>
      </c>
      <c r="F14" s="568">
        <v>294.81148437000093</v>
      </c>
      <c r="G14" s="568">
        <v>320.67322705999982</v>
      </c>
      <c r="H14" s="568">
        <v>296.95368613000034</v>
      </c>
      <c r="I14" s="568">
        <v>256.69486716999882</v>
      </c>
      <c r="J14" s="568">
        <v>243.88808303000101</v>
      </c>
    </row>
    <row r="15" spans="1:11" x14ac:dyDescent="0.35">
      <c r="E15" s="648"/>
    </row>
    <row r="16" spans="1:11" ht="38.5" customHeight="1" x14ac:dyDescent="0.35">
      <c r="B16" s="1035" t="s">
        <v>387</v>
      </c>
      <c r="C16" s="1035"/>
      <c r="D16" s="1035"/>
      <c r="E16" s="1035"/>
      <c r="F16" s="1035"/>
      <c r="G16" s="1035"/>
      <c r="H16" s="1035"/>
      <c r="I16" s="1035"/>
      <c r="J16" s="1035"/>
    </row>
    <row r="17" spans="2:2" x14ac:dyDescent="0.35">
      <c r="B17" s="15"/>
    </row>
    <row r="18" spans="2:2" x14ac:dyDescent="0.35">
      <c r="B18" s="15"/>
    </row>
    <row r="19" spans="2:2" x14ac:dyDescent="0.35">
      <c r="B19" s="15"/>
    </row>
  </sheetData>
  <mergeCells count="9">
    <mergeCell ref="I5:I6"/>
    <mergeCell ref="J5:J6"/>
    <mergeCell ref="B16:J1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B7DEE8"/>
    <pageSetUpPr fitToPage="1"/>
  </sheetPr>
  <dimension ref="A1:K18"/>
  <sheetViews>
    <sheetView showGridLines="0" zoomScaleNormal="100" workbookViewId="0">
      <selection activeCell="B1" sqref="B1"/>
    </sheetView>
  </sheetViews>
  <sheetFormatPr baseColWidth="10" defaultColWidth="11.453125" defaultRowHeight="14.5" x14ac:dyDescent="0.35"/>
  <cols>
    <col min="1" max="1" customWidth="true" style="15" width="2.54296875" collapsed="false"/>
    <col min="2" max="2" customWidth="true" style="643" width="115.54296875" collapsed="false"/>
    <col min="3" max="10" customWidth="true" style="643" width="17.54296875" collapsed="false"/>
    <col min="11" max="11" style="643" width="11.453125" collapsed="false"/>
    <col min="12" max="12" customWidth="true" style="643" width="10.453125" collapsed="false"/>
    <col min="13" max="15" style="643" width="11.453125" collapsed="false"/>
    <col min="16" max="16" customWidth="true" style="643" width="1.26953125" collapsed="false"/>
    <col min="17" max="17" customWidth="true" style="643" width="11.81640625" collapsed="false"/>
    <col min="18" max="21" style="643" width="11.453125" collapsed="false"/>
    <col min="22" max="22" customWidth="true" style="643" width="1.453125" collapsed="false"/>
    <col min="23" max="26" style="643" width="11.453125" collapsed="false"/>
    <col min="27" max="27" customWidth="true" style="643" width="1.1796875" collapsed="false"/>
    <col min="28" max="31" style="643" width="11.453125" collapsed="false"/>
    <col min="32" max="32" customWidth="true" style="643" width="2.1796875" collapsed="false"/>
    <col min="33" max="36" style="643" width="11.453125" collapsed="false"/>
    <col min="37" max="37" customWidth="true" style="643" width="1.453125" collapsed="false"/>
    <col min="38" max="41" style="643" width="11.453125" collapsed="false"/>
    <col min="42" max="42" customWidth="true" style="643" width="1.0" collapsed="false"/>
    <col min="43" max="46" style="643" width="11.453125" collapsed="false"/>
    <col min="47" max="47" customWidth="true" style="643" width="1.453125" collapsed="false"/>
    <col min="48" max="51" style="643" width="11.453125" collapsed="false"/>
    <col min="52" max="52" customWidth="true" style="643" width="1.1796875" collapsed="false"/>
    <col min="53" max="16384" style="643" width="11.453125" collapsed="false"/>
  </cols>
  <sheetData>
    <row r="1" spans="1:11" s="6" customFormat="1" ht="49.5" customHeight="1" x14ac:dyDescent="0.55000000000000004">
      <c r="C1" s="153"/>
      <c r="D1" s="153"/>
      <c r="E1" s="153"/>
      <c r="F1" s="153"/>
      <c r="G1" s="153" t="s">
        <v>5</v>
      </c>
      <c r="H1" s="153"/>
      <c r="I1" s="153"/>
      <c r="J1" s="153"/>
    </row>
    <row r="2" spans="1:11" s="68" customFormat="1" ht="56.15" customHeight="1" x14ac:dyDescent="0.7">
      <c r="B2" s="408" t="s">
        <v>423</v>
      </c>
    </row>
    <row r="3" spans="1:11" s="1" customFormat="1" x14ac:dyDescent="0.35">
      <c r="B3" s="423"/>
    </row>
    <row r="4" spans="1:11" s="1" customFormat="1" ht="3" customHeight="1" x14ac:dyDescent="0.4">
      <c r="A4" s="15"/>
      <c r="B4" s="411"/>
      <c r="C4" s="411"/>
      <c r="D4" s="411"/>
      <c r="E4" s="411"/>
      <c r="F4" s="411"/>
      <c r="G4" s="411"/>
      <c r="H4" s="411"/>
      <c r="I4" s="411"/>
      <c r="J4" s="411"/>
    </row>
    <row r="5" spans="1:11" s="43" customFormat="1" ht="18" customHeight="1" x14ac:dyDescent="0.45">
      <c r="A5" s="15"/>
      <c r="B5" s="42"/>
      <c r="C5" s="1033" t="s">
        <v>110</v>
      </c>
      <c r="D5" s="1033" t="s">
        <v>111</v>
      </c>
      <c r="E5" s="1033" t="s">
        <v>117</v>
      </c>
      <c r="F5" s="1033" t="s">
        <v>110</v>
      </c>
      <c r="G5" s="1033" t="s">
        <v>114</v>
      </c>
      <c r="H5" s="1033" t="s">
        <v>115</v>
      </c>
      <c r="I5" s="1033" t="s">
        <v>116</v>
      </c>
      <c r="J5" s="1033" t="s">
        <v>111</v>
      </c>
    </row>
    <row r="6" spans="1:11" ht="18" customHeight="1" thickBot="1" x14ac:dyDescent="0.4">
      <c r="B6" s="904" t="s">
        <v>26</v>
      </c>
      <c r="C6" s="1034"/>
      <c r="D6" s="1034"/>
      <c r="E6" s="1034"/>
      <c r="F6" s="1034"/>
      <c r="G6" s="1034"/>
      <c r="H6" s="1034"/>
      <c r="I6" s="1034"/>
      <c r="J6" s="1034"/>
      <c r="K6" s="22"/>
    </row>
    <row r="7" spans="1:11" ht="18.649999999999999" customHeight="1" x14ac:dyDescent="0.35">
      <c r="B7" s="905" t="s">
        <v>144</v>
      </c>
      <c r="C7" s="96">
        <v>301.45048720057207</v>
      </c>
      <c r="D7" s="644">
        <v>271.79599347000004</v>
      </c>
      <c r="E7" s="97">
        <f>+((C7-D7)/D7)*100</f>
        <v>10.910570590822633</v>
      </c>
      <c r="F7" s="96">
        <v>301.45048720057207</v>
      </c>
      <c r="G7" s="644">
        <v>307.69174074799525</v>
      </c>
      <c r="H7" s="644">
        <v>295.54667911341204</v>
      </c>
      <c r="I7" s="644">
        <v>288.56099939964287</v>
      </c>
      <c r="J7" s="644">
        <v>271.79599347000004</v>
      </c>
      <c r="K7" s="23"/>
    </row>
    <row r="8" spans="1:11" ht="18.649999999999999" customHeight="1" x14ac:dyDescent="0.35">
      <c r="B8" s="906" t="s">
        <v>147</v>
      </c>
      <c r="C8" s="98">
        <v>226.36308826057208</v>
      </c>
      <c r="D8" s="645">
        <v>199.43566719000003</v>
      </c>
      <c r="E8" s="100">
        <f t="shared" ref="E8:E14" si="0">+((C8-D8)/D8)*100</f>
        <v>13.50180810181692</v>
      </c>
      <c r="F8" s="98">
        <v>226.36308826057208</v>
      </c>
      <c r="G8" s="645">
        <v>219.0176232779952</v>
      </c>
      <c r="H8" s="645">
        <v>221.54878397341204</v>
      </c>
      <c r="I8" s="645">
        <v>215.7682690896429</v>
      </c>
      <c r="J8" s="645">
        <v>199.43566719000003</v>
      </c>
      <c r="K8" s="23"/>
    </row>
    <row r="9" spans="1:11" ht="18.649999999999999" customHeight="1" x14ac:dyDescent="0.35">
      <c r="B9" s="906" t="s">
        <v>148</v>
      </c>
      <c r="C9" s="98">
        <v>75.08739894</v>
      </c>
      <c r="D9" s="645">
        <v>72.360326280000024</v>
      </c>
      <c r="E9" s="100">
        <f t="shared" si="0"/>
        <v>3.7687401373060467</v>
      </c>
      <c r="F9" s="98">
        <v>75.08739894</v>
      </c>
      <c r="G9" s="645">
        <v>88.67411747000007</v>
      </c>
      <c r="H9" s="645">
        <v>73.997895139999997</v>
      </c>
      <c r="I9" s="645">
        <v>72.792730309999968</v>
      </c>
      <c r="J9" s="645">
        <v>72.360326280000024</v>
      </c>
      <c r="K9" s="23"/>
    </row>
    <row r="10" spans="1:11" ht="18.649999999999999" customHeight="1" x14ac:dyDescent="0.35">
      <c r="B10" s="907" t="s">
        <v>145</v>
      </c>
      <c r="C10" s="98">
        <v>118.64947599000095</v>
      </c>
      <c r="D10" s="645">
        <v>90.919383660000989</v>
      </c>
      <c r="E10" s="100">
        <f t="shared" si="0"/>
        <v>30.499648384879581</v>
      </c>
      <c r="F10" s="98">
        <v>118.64947599000095</v>
      </c>
      <c r="G10" s="645">
        <v>141.64604073999973</v>
      </c>
      <c r="H10" s="645">
        <v>113.01172433000019</v>
      </c>
      <c r="I10" s="645">
        <v>103.79288714999889</v>
      </c>
      <c r="J10" s="645">
        <v>90.919383660000989</v>
      </c>
      <c r="K10" s="23"/>
    </row>
    <row r="11" spans="1:11" ht="18.649999999999999" customHeight="1" x14ac:dyDescent="0.35">
      <c r="B11" s="906" t="s">
        <v>149</v>
      </c>
      <c r="C11" s="98">
        <v>90.732006440000958</v>
      </c>
      <c r="D11" s="645">
        <v>65.608574580001076</v>
      </c>
      <c r="E11" s="100">
        <f t="shared" si="0"/>
        <v>38.292909152240675</v>
      </c>
      <c r="F11" s="98">
        <v>90.732006440000958</v>
      </c>
      <c r="G11" s="645">
        <v>90.923485129999705</v>
      </c>
      <c r="H11" s="645">
        <v>86.105585740000009</v>
      </c>
      <c r="I11" s="645">
        <v>77.153661059998996</v>
      </c>
      <c r="J11" s="645">
        <v>65.608574580001076</v>
      </c>
      <c r="K11" s="23"/>
    </row>
    <row r="12" spans="1:11" ht="18.649999999999999" customHeight="1" x14ac:dyDescent="0.35">
      <c r="B12" s="906" t="s">
        <v>150</v>
      </c>
      <c r="C12" s="98">
        <v>20.592041409999993</v>
      </c>
      <c r="D12" s="645">
        <v>18.317391869999906</v>
      </c>
      <c r="E12" s="100">
        <f t="shared" si="0"/>
        <v>12.417977166964977</v>
      </c>
      <c r="F12" s="98">
        <v>20.592041409999993</v>
      </c>
      <c r="G12" s="645">
        <v>43.601712910000032</v>
      </c>
      <c r="H12" s="645">
        <v>19.571142180000184</v>
      </c>
      <c r="I12" s="645">
        <v>18.897707939999883</v>
      </c>
      <c r="J12" s="645">
        <v>18.317391869999906</v>
      </c>
      <c r="K12" s="23"/>
    </row>
    <row r="13" spans="1:11" ht="18.649999999999999" customHeight="1" x14ac:dyDescent="0.35">
      <c r="B13" s="908" t="s">
        <v>151</v>
      </c>
      <c r="C13" s="98">
        <v>7.3254281399999996</v>
      </c>
      <c r="D13" s="645">
        <v>6.9934172100000005</v>
      </c>
      <c r="E13" s="101">
        <f t="shared" si="0"/>
        <v>4.747477807061923</v>
      </c>
      <c r="F13" s="98">
        <v>7.3254281399999996</v>
      </c>
      <c r="G13" s="645">
        <v>7.1208426999999963</v>
      </c>
      <c r="H13" s="645">
        <v>7.3349964099999987</v>
      </c>
      <c r="I13" s="645">
        <v>7.7415181499999992</v>
      </c>
      <c r="J13" s="645">
        <v>6.9934172100000005</v>
      </c>
      <c r="K13" s="23"/>
    </row>
    <row r="14" spans="1:11" ht="18.649999999999999" customHeight="1" x14ac:dyDescent="0.35">
      <c r="B14" s="282" t="s">
        <v>120</v>
      </c>
      <c r="C14" s="231">
        <v>420.09996319057302</v>
      </c>
      <c r="D14" s="646">
        <v>362.715377130001</v>
      </c>
      <c r="E14" s="232">
        <f t="shared" si="0"/>
        <v>15.820830788766029</v>
      </c>
      <c r="F14" s="231">
        <v>420.09996319057302</v>
      </c>
      <c r="G14" s="646">
        <v>449.33778148799502</v>
      </c>
      <c r="H14" s="646">
        <v>408.5584034434122</v>
      </c>
      <c r="I14" s="646">
        <v>392.35388654964174</v>
      </c>
      <c r="J14" s="646">
        <v>362.715377130001</v>
      </c>
      <c r="K14" s="23"/>
    </row>
    <row r="15" spans="1:11" s="647" customFormat="1" ht="3" customHeight="1" x14ac:dyDescent="0.35">
      <c r="A15" s="15"/>
      <c r="B15" s="230"/>
      <c r="C15" s="230"/>
      <c r="D15" s="230"/>
      <c r="E15" s="424"/>
      <c r="F15" s="230"/>
      <c r="G15" s="230"/>
      <c r="H15" s="230"/>
      <c r="I15" s="230"/>
      <c r="J15" s="230"/>
    </row>
    <row r="16" spans="1:11" x14ac:dyDescent="0.35">
      <c r="E16" s="648"/>
    </row>
    <row r="17" spans="2:10" ht="22" customHeight="1" x14ac:dyDescent="0.35">
      <c r="B17" s="1036" t="s">
        <v>152</v>
      </c>
      <c r="C17" s="1036"/>
      <c r="D17" s="1036"/>
      <c r="E17" s="1036"/>
      <c r="F17" s="1036"/>
      <c r="G17" s="1036"/>
      <c r="H17" s="1036"/>
      <c r="I17" s="1036"/>
      <c r="J17" s="1036"/>
    </row>
    <row r="18" spans="2:10" x14ac:dyDescent="0.35">
      <c r="G18" s="647"/>
      <c r="H18" s="647"/>
      <c r="I18" s="647"/>
    </row>
  </sheetData>
  <mergeCells count="9">
    <mergeCell ref="B17:J17"/>
    <mergeCell ref="J5:J6"/>
    <mergeCell ref="I5:I6"/>
    <mergeCell ref="C5:C6"/>
    <mergeCell ref="D5:D6"/>
    <mergeCell ref="E5:E6"/>
    <mergeCell ref="F5:F6"/>
    <mergeCell ref="G5:G6"/>
    <mergeCell ref="H5:H6"/>
  </mergeCells>
  <phoneticPr fontId="96" type="noConversion"/>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14</vt:i4>
      </vt:variant>
    </vt:vector>
  </HeadingPairs>
  <TitlesOfParts>
    <vt:vector size="49" baseType="lpstr">
      <vt:lpstr>INDEX</vt:lpstr>
      <vt:lpstr>Disclaimer</vt:lpstr>
      <vt:lpstr>1.1 Key Figures</vt:lpstr>
      <vt:lpstr>2.1 P&amp;L (annual)</vt:lpstr>
      <vt:lpstr>2.2 P&amp;L (quarterly)</vt:lpstr>
      <vt:lpstr>2.3 Return on avg. total assets</vt:lpstr>
      <vt:lpstr>2.4 Yields and Costs</vt:lpstr>
      <vt:lpstr>2.5 Revenues from services</vt:lpstr>
      <vt:lpstr>2.6 Wealth management revenues</vt:lpstr>
      <vt:lpstr>2.7 Protection insurance revenu</vt:lpstr>
      <vt:lpstr>2.8 Banking fees</vt:lpstr>
      <vt:lpstr>2.9 Income from investments</vt:lpstr>
      <vt:lpstr>2.10 Trading income</vt:lpstr>
      <vt:lpstr>2.11 Other op. income &amp; exp.</vt:lpstr>
      <vt:lpstr>2.12 Operating expenses</vt:lpstr>
      <vt:lpstr>2.13 Impairment losses</vt:lpstr>
      <vt:lpstr>2.14 Gains_Losses on disposals </vt:lpstr>
      <vt:lpstr>2.15 Revenues reconciliations</vt:lpstr>
      <vt:lpstr>3.1 Balance sheet</vt:lpstr>
      <vt:lpstr>3.2 Customer Loans</vt:lpstr>
      <vt:lpstr>3.3 Customer Funds</vt:lpstr>
      <vt:lpstr>3.4 Asset quality</vt:lpstr>
      <vt:lpstr>3.5 IFRS9 Stages</vt:lpstr>
      <vt:lpstr>3.6 Residential mortgages LtV</vt:lpstr>
      <vt:lpstr>3.7 Solvency</vt:lpstr>
      <vt:lpstr>3.8 Liquidity</vt:lpstr>
      <vt:lpstr>4.1 Segment P&amp;L (annual)</vt:lpstr>
      <vt:lpstr>4.2 Bancassurance P&amp;L</vt:lpstr>
      <vt:lpstr>4.3 Bancassurance balance sheet</vt:lpstr>
      <vt:lpstr>4.4 Insurance P&amp;L</vt:lpstr>
      <vt:lpstr>4.5 BPI P&amp;L</vt:lpstr>
      <vt:lpstr>4.6 BPI Balance Sheet</vt:lpstr>
      <vt:lpstr>4.7 Corporate Center P&amp;L</vt:lpstr>
      <vt:lpstr>4.8 Corporate Center Bal. Sheet</vt:lpstr>
      <vt:lpstr>Notes</vt:lpstr>
      <vt:lpstr>'2.1 P&amp;L (annual)'!Área_de_impresión</vt:lpstr>
      <vt:lpstr>'2.10 Trading income'!Área_de_impresión</vt:lpstr>
      <vt:lpstr>'2.11 Other op. income &amp; exp.'!Área_de_impresión</vt:lpstr>
      <vt:lpstr>'2.13 Impairment losses'!Área_de_impresión</vt:lpstr>
      <vt:lpstr>'2.3 Return on avg. total assets'!Área_de_impresión</vt:lpstr>
      <vt:lpstr>'2.4 Yields and Costs'!Área_de_impresión</vt:lpstr>
      <vt:lpstr>'2.5 Revenues from services'!Área_de_impresión</vt:lpstr>
      <vt:lpstr>'2.6 Wealth management revenues'!Área_de_impresión</vt:lpstr>
      <vt:lpstr>'2.9 Income from investments'!Área_de_impresión</vt:lpstr>
      <vt:lpstr>'3.3 Customer Funds'!Área_de_impresión</vt:lpstr>
      <vt:lpstr>'3.7 Solvency'!Área_de_impresión</vt:lpstr>
      <vt:lpstr>'4.5 BPI P&amp;L'!Área_de_impresión</vt:lpstr>
      <vt:lpstr>'4.6 BPI Balance Sheet'!Área_de_impresión</vt:lpstr>
      <vt:lpstr>'4.8 Corporate Center Bal. Sheet'!Área_de_impresión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2024-04-29T15:53:24Z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