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externalReferences>
    <externalReference r:id="rId4"/>
  </externalReferences>
  <calcPr calcId="152511" calcMode="manual"/>
</workbook>
</file>

<file path=xl/calcChain.xml><?xml version="1.0" encoding="utf-8"?>
<calcChain xmlns="http://schemas.openxmlformats.org/spreadsheetml/2006/main">
  <c r="AW103" i="14" l="1"/>
  <c r="AW91" i="14"/>
  <c r="AW80" i="14"/>
  <c r="AW56" i="14"/>
  <c r="AW41" i="14"/>
  <c r="AW105" i="11"/>
  <c r="AW85" i="11"/>
  <c r="AW62" i="11"/>
  <c r="AW52" i="11"/>
  <c r="AW41" i="11"/>
  <c r="BR15" i="7"/>
  <c r="BR14" i="7"/>
  <c r="BR13" i="7"/>
  <c r="BR11" i="7"/>
  <c r="AX103" i="14" l="1"/>
  <c r="AX91" i="14"/>
  <c r="AX80" i="14"/>
  <c r="AX56" i="14"/>
  <c r="AX41" i="14"/>
  <c r="AX105" i="11"/>
  <c r="AX85" i="11"/>
  <c r="AX62" i="11"/>
  <c r="AX52" i="11"/>
  <c r="AX41" i="11"/>
  <c r="BS14" i="7"/>
  <c r="BS11" i="7"/>
  <c r="BS13" i="7"/>
  <c r="BS15" i="7"/>
  <c r="AV103" i="14" l="1"/>
  <c r="AV80" i="14"/>
  <c r="AV91" i="14" l="1"/>
  <c r="AV56" i="14" l="1"/>
  <c r="AV41" i="14"/>
  <c r="AV17" i="14"/>
  <c r="AV16" i="14"/>
  <c r="AV17" i="11" l="1"/>
  <c r="AV16" i="11"/>
  <c r="AV105" i="11"/>
  <c r="AV62" i="11"/>
  <c r="AV52" i="11"/>
  <c r="AV41" i="11"/>
  <c r="BQ14" i="7"/>
  <c r="BQ15" i="7" s="1"/>
  <c r="BQ11" i="7"/>
  <c r="BQ13" i="7"/>
  <c r="AV72" i="11" l="1"/>
  <c r="AV68" i="11"/>
  <c r="AV76" i="11"/>
  <c r="AV77" i="11"/>
  <c r="AV83" i="11"/>
  <c r="AV70" i="11"/>
  <c r="AV73" i="11"/>
  <c r="AV75" i="11"/>
  <c r="AV81" i="11"/>
  <c r="AV74" i="11"/>
  <c r="AV69" i="11"/>
  <c r="AV71" i="11"/>
  <c r="AV80" i="11"/>
  <c r="AV82" i="11"/>
  <c r="AV67" i="11"/>
  <c r="AV79" i="11"/>
  <c r="AV78" i="11"/>
  <c r="AV84" i="11" l="1"/>
  <c r="AV85" i="11" s="1"/>
  <c r="AU17" i="14" l="1"/>
  <c r="AU16" i="14"/>
  <c r="AU103" i="14"/>
  <c r="AU91" i="14"/>
  <c r="AU80" i="14"/>
  <c r="AU56" i="14"/>
  <c r="AU41" i="14"/>
  <c r="AU17" i="11" l="1"/>
  <c r="AU16" i="11"/>
  <c r="AU105" i="11"/>
  <c r="AU85" i="11"/>
  <c r="AU62" i="11"/>
  <c r="AU52" i="11"/>
  <c r="AU41" i="11"/>
  <c r="BP14" i="7" l="1"/>
  <c r="BP15" i="7" s="1"/>
  <c r="BP13" i="7"/>
  <c r="BP11" i="7"/>
  <c r="BO11" i="7" l="1"/>
  <c r="BO13" i="7"/>
  <c r="BO14" i="7"/>
  <c r="BO15" i="7" s="1"/>
  <c r="BN13" i="7" l="1"/>
  <c r="BN14" i="7"/>
  <c r="BN15" i="7" s="1"/>
  <c r="BM14" i="7"/>
  <c r="BN11" i="7"/>
  <c r="BM15" i="7" l="1"/>
  <c r="BM13" i="7"/>
  <c r="BM11" i="7"/>
  <c r="AQ94" i="14" l="1"/>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l="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l="1"/>
  <c r="BL15" i="7" s="1"/>
  <c r="BL13" i="7"/>
  <c r="BL11" i="7"/>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4" i="7"/>
  <c r="BH15" i="7" s="1"/>
  <c r="BI14" i="7"/>
  <c r="BI15" i="7" s="1"/>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<sst xmlns="http://schemas.openxmlformats.org/spreadsheetml/2006/main" count="1297" uniqueCount="100">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</sst>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28">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0" fontId="24" fillId="21" borderId="13" xfId="3" applyFont="1" applyFill="1" applyBorder="1" applyAlignment="1">
      <alignment horizontal="left"/>
    </xf>
    <xf numFmtId="0" fontId="32" fillId="22" borderId="12" xfId="3" applyFont="1" applyFill="1" applyBorder="1" applyAlignment="1">
      <alignment horizontal="center"/>
    </xf>
    <xf numFmtId="9" fontId="24" fillId="21" borderId="13" xfId="2" applyFont="1" applyFill="1" applyBorder="1" applyAlignment="1">
      <alignment horizontal="left"/>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8" fillId="22" borderId="12" xfId="3" applyFont="1" applyFill="1" applyBorder="1" applyAlignment="1">
      <alignment horizontal="center"/>
    </xf>
    <xf numFmtId="168" fontId="48" fillId="24" borderId="16"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0" fontId="48" fillId="24" borderId="0" xfId="2" applyNumberFormat="1" applyFont="1" applyFill="1" applyBorder="1" applyAlignment="1">
      <alignment horizontal="center" vertical="center"/>
    </xf>
    <xf numFmtId="0" fontId="38" fillId="22" borderId="19" xfId="3" applyFont="1" applyFill="1" applyBorder="1" applyAlignment="1">
      <alignment horizontal="center"/>
    </xf>
    <xf numFmtId="0" fontId="38" fillId="22" borderId="20" xfId="3" applyFont="1" applyFill="1" applyBorder="1" applyAlignment="1">
      <alignment horizont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1_InformacionColaterales/T001_09%20WebPpt_%20InfoColateralesCABK/2019/2019_06%20Junio/Excel%20soporte_spanish.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 Castellano"/>
      <sheetName val="Slide 5 Castellano"/>
      <sheetName val="Slide 7 Castellano"/>
      <sheetName val="Slide 8 Castellano"/>
      <sheetName val="Slide 9 Castellano"/>
      <sheetName val="Slide 10 Castellano"/>
      <sheetName val="Slide 11 Castellano"/>
      <sheetName val="Slide 12 Castellano"/>
      <sheetName val="Listado Emisiones Jun18"/>
    </sheetNames>
    <sheetDataSet>
      <sheetData sheetId="0"/>
      <sheetData sheetId="1"/>
      <sheetData sheetId="2"/>
      <sheetData sheetId="3">
        <row r="24">
          <cell r="D24">
            <v>0.29213651481643133</v>
          </cell>
        </row>
        <row r="25">
          <cell r="D25">
            <v>0.16876253817552825</v>
          </cell>
        </row>
        <row r="26">
          <cell r="D26">
            <v>0.13791903113299525</v>
          </cell>
        </row>
        <row r="27">
          <cell r="D27">
            <v>8.0700345472750248E-2</v>
          </cell>
        </row>
        <row r="28">
          <cell r="D28">
            <v>6.2024688067270836E-2</v>
          </cell>
        </row>
        <row r="29">
          <cell r="D29">
            <v>4.2031498353792551E-2</v>
          </cell>
        </row>
        <row r="30">
          <cell r="D30">
            <v>3.7363867622417661E-2</v>
          </cell>
        </row>
        <row r="31">
          <cell r="D31">
            <v>3.2953836628063768E-2</v>
          </cell>
        </row>
        <row r="32">
          <cell r="D32">
            <v>2.9493176857849031E-2</v>
          </cell>
        </row>
        <row r="33">
          <cell r="D33">
            <v>2.5494945483619948E-2</v>
          </cell>
        </row>
        <row r="34">
          <cell r="D34">
            <v>2.2729504707835049E-2</v>
          </cell>
        </row>
        <row r="35">
          <cell r="D35">
            <v>2.2458278615084988E-2</v>
          </cell>
        </row>
        <row r="36">
          <cell r="D36">
            <v>1.5650181288043886E-2</v>
          </cell>
        </row>
        <row r="37">
          <cell r="D37">
            <v>8.6613732922385962E-3</v>
          </cell>
        </row>
        <row r="38">
          <cell r="D38">
            <v>8.3558851528258756E-3</v>
          </cell>
        </row>
        <row r="39">
          <cell r="D39">
            <v>7.0421565786152156E-3</v>
          </cell>
        </row>
        <row r="40">
          <cell r="D40">
            <v>4.8481396469064984E-3</v>
          </cell>
        </row>
        <row r="41">
          <cell r="D41">
            <v>1.3740381077308828E-3</v>
          </cell>
        </row>
        <row r="42">
          <cell r="D42">
            <v>0</v>
          </cell>
        </row>
        <row r="43">
          <cell r="D43">
            <v>0</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S22"/>
  <sheetViews>
    <sheetView showGridLines="0" tabSelected="1" zoomScale="115" zoomScaleNormal="115" workbookViewId="0">
      <pane xSplit="3" topLeftCell="BF1" activePane="topRight" state="frozen"/>
      <selection pane="topRight" activeCell="K19" sqref="K19"/>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5" max="265" customWidth="true" width="3.140625" collapsed="true"/>
    <col min="266" max="266" customWidth="true" width="14.28515625" collapsed="true"/>
    <col min="267" max="267" bestFit="true" customWidth="true" width="36.28515625" collapsed="true"/>
    <col min="268" max="271" customWidth="true" width="11.42578125" collapsed="true"/>
    <col min="272" max="272" bestFit="true" customWidth="true" width="20.0" collapsed="true"/>
    <col min="273" max="287" customWidth="true" width="11.42578125" collapsed="true"/>
    <col min="288" max="288" bestFit="true" customWidth="true" width="13.0" collapsed="true"/>
    <col min="289" max="291" customWidth="true" width="11.5703125" collapsed="true"/>
    <col min="292" max="292" customWidth="true" width="17.42578125" collapsed="true"/>
    <col min="293" max="293" customWidth="true" width="11.5703125" collapsed="true"/>
    <col min="294" max="294" bestFit="true" customWidth="true" width="16.5703125" collapsed="true"/>
    <col min="301" max="301" bestFit="true" customWidth="true" width="16.42578125" collapsed="true"/>
    <col min="521" max="521" customWidth="true" width="3.140625" collapsed="true"/>
    <col min="522" max="522" customWidth="true" width="14.28515625" collapsed="true"/>
    <col min="523" max="523" bestFit="true" customWidth="true" width="36.28515625" collapsed="true"/>
    <col min="524" max="527" customWidth="true" width="11.42578125" collapsed="true"/>
    <col min="528" max="528" bestFit="true" customWidth="true" width="20.0" collapsed="true"/>
    <col min="529" max="543" customWidth="true" width="11.42578125" collapsed="true"/>
    <col min="544" max="544" bestFit="true" customWidth="true" width="13.0" collapsed="true"/>
    <col min="545" max="547" customWidth="true" width="11.5703125" collapsed="true"/>
    <col min="548" max="548" customWidth="true" width="17.42578125" collapsed="true"/>
    <col min="549" max="549" customWidth="true" width="11.5703125" collapsed="true"/>
    <col min="550" max="550" bestFit="true" customWidth="true" width="16.5703125" collapsed="true"/>
    <col min="557" max="557" bestFit="true" customWidth="true" width="16.42578125" collapsed="true"/>
    <col min="777" max="777" customWidth="true" width="3.140625" collapsed="true"/>
    <col min="778" max="778" customWidth="true" width="14.28515625" collapsed="true"/>
    <col min="779" max="779" bestFit="true" customWidth="true" width="36.28515625" collapsed="true"/>
    <col min="780" max="783" customWidth="true" width="11.42578125" collapsed="true"/>
    <col min="784" max="784" bestFit="true" customWidth="true" width="20.0" collapsed="true"/>
    <col min="785" max="799" customWidth="true" width="11.42578125" collapsed="true"/>
    <col min="800" max="800" bestFit="true" customWidth="true" width="13.0" collapsed="true"/>
    <col min="801" max="803" customWidth="true" width="11.5703125" collapsed="true"/>
    <col min="804" max="804" customWidth="true" width="17.42578125" collapsed="true"/>
    <col min="805" max="805" customWidth="true" width="11.5703125" collapsed="true"/>
    <col min="806" max="806" bestFit="true" customWidth="true" width="16.5703125" collapsed="true"/>
    <col min="813" max="813" bestFit="true" customWidth="true" width="16.42578125" collapsed="true"/>
    <col min="1033" max="1033" customWidth="true" width="3.140625" collapsed="true"/>
    <col min="1034" max="1034" customWidth="true" width="14.28515625" collapsed="true"/>
    <col min="1035" max="1035" bestFit="true" customWidth="true" width="36.28515625" collapsed="true"/>
    <col min="1036" max="1039" customWidth="true" width="11.42578125" collapsed="true"/>
    <col min="1040" max="1040" bestFit="true" customWidth="true" width="20.0" collapsed="true"/>
    <col min="1041" max="1055" customWidth="true" width="11.42578125" collapsed="true"/>
    <col min="1056" max="1056" bestFit="true" customWidth="true" width="13.0" collapsed="true"/>
    <col min="1057" max="1059" customWidth="true" width="11.5703125" collapsed="true"/>
    <col min="1060" max="1060" customWidth="true" width="17.42578125" collapsed="true"/>
    <col min="1061" max="1061" customWidth="true" width="11.5703125" collapsed="true"/>
    <col min="1062" max="1062" bestFit="true" customWidth="true" width="16.5703125" collapsed="true"/>
    <col min="1069" max="1069" bestFit="true" customWidth="true" width="16.42578125" collapsed="true"/>
    <col min="1289" max="1289" customWidth="true" width="3.140625" collapsed="true"/>
    <col min="1290" max="1290" customWidth="true" width="14.28515625" collapsed="true"/>
    <col min="1291" max="1291" bestFit="true" customWidth="true" width="36.28515625" collapsed="true"/>
    <col min="1292" max="1295" customWidth="true" width="11.42578125" collapsed="true"/>
    <col min="1296" max="1296" bestFit="true" customWidth="true" width="20.0" collapsed="true"/>
    <col min="1297" max="1311" customWidth="true" width="11.42578125" collapsed="true"/>
    <col min="1312" max="1312" bestFit="true" customWidth="true" width="13.0" collapsed="true"/>
    <col min="1313" max="1315" customWidth="true" width="11.5703125" collapsed="true"/>
    <col min="1316" max="1316" customWidth="true" width="17.42578125" collapsed="true"/>
    <col min="1317" max="1317" customWidth="true" width="11.5703125" collapsed="true"/>
    <col min="1318" max="1318" bestFit="true" customWidth="true" width="16.5703125" collapsed="true"/>
    <col min="1325" max="1325" bestFit="true" customWidth="true" width="16.42578125" collapsed="true"/>
    <col min="1545" max="1545" customWidth="true" width="3.140625" collapsed="true"/>
    <col min="1546" max="1546" customWidth="true" width="14.28515625" collapsed="true"/>
    <col min="1547" max="1547" bestFit="true" customWidth="true" width="36.28515625" collapsed="true"/>
    <col min="1548" max="1551" customWidth="true" width="11.42578125" collapsed="true"/>
    <col min="1552" max="1552" bestFit="true" customWidth="true" width="20.0" collapsed="true"/>
    <col min="1553" max="1567" customWidth="true" width="11.42578125" collapsed="true"/>
    <col min="1568" max="1568" bestFit="true" customWidth="true" width="13.0" collapsed="true"/>
    <col min="1569" max="1571" customWidth="true" width="11.5703125" collapsed="true"/>
    <col min="1572" max="1572" customWidth="true" width="17.42578125" collapsed="true"/>
    <col min="1573" max="1573" customWidth="true" width="11.5703125" collapsed="true"/>
    <col min="1574" max="1574" bestFit="true" customWidth="true" width="16.5703125" collapsed="true"/>
    <col min="1581" max="1581" bestFit="true" customWidth="true" width="16.42578125" collapsed="true"/>
    <col min="1801" max="1801" customWidth="true" width="3.140625" collapsed="true"/>
    <col min="1802" max="1802" customWidth="true" width="14.28515625" collapsed="true"/>
    <col min="1803" max="1803" bestFit="true" customWidth="true" width="36.28515625" collapsed="true"/>
    <col min="1804" max="1807" customWidth="true" width="11.42578125" collapsed="true"/>
    <col min="1808" max="1808" bestFit="true" customWidth="true" width="20.0" collapsed="true"/>
    <col min="1809" max="1823" customWidth="true" width="11.42578125" collapsed="true"/>
    <col min="1824" max="1824" bestFit="true" customWidth="true" width="13.0" collapsed="true"/>
    <col min="1825" max="1827" customWidth="true" width="11.5703125" collapsed="true"/>
    <col min="1828" max="1828" customWidth="true" width="17.42578125" collapsed="true"/>
    <col min="1829" max="1829" customWidth="true" width="11.5703125" collapsed="true"/>
    <col min="1830" max="1830" bestFit="true" customWidth="true" width="16.5703125" collapsed="true"/>
    <col min="1837" max="1837" bestFit="true" customWidth="true" width="16.42578125" collapsed="true"/>
    <col min="2057" max="2057" customWidth="true" width="3.140625" collapsed="true"/>
    <col min="2058" max="2058" customWidth="true" width="14.28515625" collapsed="true"/>
    <col min="2059" max="2059" bestFit="true" customWidth="true" width="36.28515625" collapsed="true"/>
    <col min="2060" max="2063" customWidth="true" width="11.42578125" collapsed="true"/>
    <col min="2064" max="2064" bestFit="true" customWidth="true" width="20.0" collapsed="true"/>
    <col min="2065" max="2079" customWidth="true" width="11.42578125" collapsed="true"/>
    <col min="2080" max="2080" bestFit="true" customWidth="true" width="13.0" collapsed="true"/>
    <col min="2081" max="2083" customWidth="true" width="11.5703125" collapsed="true"/>
    <col min="2084" max="2084" customWidth="true" width="17.42578125" collapsed="true"/>
    <col min="2085" max="2085" customWidth="true" width="11.5703125" collapsed="true"/>
    <col min="2086" max="2086" bestFit="true" customWidth="true" width="16.5703125" collapsed="true"/>
    <col min="2093" max="2093" bestFit="true" customWidth="true" width="16.42578125" collapsed="true"/>
    <col min="2313" max="2313" customWidth="true" width="3.140625" collapsed="true"/>
    <col min="2314" max="2314" customWidth="true" width="14.28515625" collapsed="true"/>
    <col min="2315" max="2315" bestFit="true" customWidth="true" width="36.28515625" collapsed="true"/>
    <col min="2316" max="2319" customWidth="true" width="11.42578125" collapsed="true"/>
    <col min="2320" max="2320" bestFit="true" customWidth="true" width="20.0" collapsed="true"/>
    <col min="2321" max="2335" customWidth="true" width="11.42578125" collapsed="true"/>
    <col min="2336" max="2336" bestFit="true" customWidth="true" width="13.0" collapsed="true"/>
    <col min="2337" max="2339" customWidth="true" width="11.5703125" collapsed="true"/>
    <col min="2340" max="2340" customWidth="true" width="17.42578125" collapsed="true"/>
    <col min="2341" max="2341" customWidth="true" width="11.5703125" collapsed="true"/>
    <col min="2342" max="2342" bestFit="true" customWidth="true" width="16.5703125" collapsed="true"/>
    <col min="2349" max="2349" bestFit="true" customWidth="true" width="16.42578125" collapsed="true"/>
    <col min="2569" max="2569" customWidth="true" width="3.140625" collapsed="true"/>
    <col min="2570" max="2570" customWidth="true" width="14.28515625" collapsed="true"/>
    <col min="2571" max="2571" bestFit="true" customWidth="true" width="36.28515625" collapsed="true"/>
    <col min="2572" max="2575" customWidth="true" width="11.42578125" collapsed="true"/>
    <col min="2576" max="2576" bestFit="true" customWidth="true" width="20.0" collapsed="true"/>
    <col min="2577" max="2591" customWidth="true" width="11.42578125" collapsed="true"/>
    <col min="2592" max="2592" bestFit="true" customWidth="true" width="13.0" collapsed="true"/>
    <col min="2593" max="2595" customWidth="true" width="11.5703125" collapsed="true"/>
    <col min="2596" max="2596" customWidth="true" width="17.42578125" collapsed="true"/>
    <col min="2597" max="2597" customWidth="true" width="11.5703125" collapsed="true"/>
    <col min="2598" max="2598" bestFit="true" customWidth="true" width="16.5703125" collapsed="true"/>
    <col min="2605" max="2605" bestFit="true" customWidth="true" width="16.42578125" collapsed="true"/>
    <col min="2825" max="2825" customWidth="true" width="3.140625" collapsed="true"/>
    <col min="2826" max="2826" customWidth="true" width="14.28515625" collapsed="true"/>
    <col min="2827" max="2827" bestFit="true" customWidth="true" width="36.28515625" collapsed="true"/>
    <col min="2828" max="2831" customWidth="true" width="11.42578125" collapsed="true"/>
    <col min="2832" max="2832" bestFit="true" customWidth="true" width="20.0" collapsed="true"/>
    <col min="2833" max="2847" customWidth="true" width="11.42578125" collapsed="true"/>
    <col min="2848" max="2848" bestFit="true" customWidth="true" width="13.0" collapsed="true"/>
    <col min="2849" max="2851" customWidth="true" width="11.5703125" collapsed="true"/>
    <col min="2852" max="2852" customWidth="true" width="17.42578125" collapsed="true"/>
    <col min="2853" max="2853" customWidth="true" width="11.5703125" collapsed="true"/>
    <col min="2854" max="2854" bestFit="true" customWidth="true" width="16.5703125" collapsed="true"/>
    <col min="2861" max="2861" bestFit="true" customWidth="true" width="16.42578125" collapsed="true"/>
    <col min="3081" max="3081" customWidth="true" width="3.140625" collapsed="true"/>
    <col min="3082" max="3082" customWidth="true" width="14.28515625" collapsed="true"/>
    <col min="3083" max="3083" bestFit="true" customWidth="true" width="36.28515625" collapsed="true"/>
    <col min="3084" max="3087" customWidth="true" width="11.42578125" collapsed="true"/>
    <col min="3088" max="3088" bestFit="true" customWidth="true" width="20.0" collapsed="true"/>
    <col min="3089" max="3103" customWidth="true" width="11.42578125" collapsed="true"/>
    <col min="3104" max="3104" bestFit="true" customWidth="true" width="13.0" collapsed="true"/>
    <col min="3105" max="3107" customWidth="true" width="11.5703125" collapsed="true"/>
    <col min="3108" max="3108" customWidth="true" width="17.42578125" collapsed="true"/>
    <col min="3109" max="3109" customWidth="true" width="11.5703125" collapsed="true"/>
    <col min="3110" max="3110" bestFit="true" customWidth="true" width="16.5703125" collapsed="true"/>
    <col min="3117" max="3117" bestFit="true" customWidth="true" width="16.42578125" collapsed="true"/>
    <col min="3337" max="3337" customWidth="true" width="3.140625" collapsed="true"/>
    <col min="3338" max="3338" customWidth="true" width="14.28515625" collapsed="true"/>
    <col min="3339" max="3339" bestFit="true" customWidth="true" width="36.28515625" collapsed="true"/>
    <col min="3340" max="3343" customWidth="true" width="11.42578125" collapsed="true"/>
    <col min="3344" max="3344" bestFit="true" customWidth="true" width="20.0" collapsed="true"/>
    <col min="3345" max="3359" customWidth="true" width="11.42578125" collapsed="true"/>
    <col min="3360" max="3360" bestFit="true" customWidth="true" width="13.0" collapsed="true"/>
    <col min="3361" max="3363" customWidth="true" width="11.5703125" collapsed="true"/>
    <col min="3364" max="3364" customWidth="true" width="17.42578125" collapsed="true"/>
    <col min="3365" max="3365" customWidth="true" width="11.5703125" collapsed="true"/>
    <col min="3366" max="3366" bestFit="true" customWidth="true" width="16.5703125" collapsed="true"/>
    <col min="3373" max="3373" bestFit="true" customWidth="true" width="16.42578125" collapsed="true"/>
    <col min="3593" max="3593" customWidth="true" width="3.140625" collapsed="true"/>
    <col min="3594" max="3594" customWidth="true" width="14.28515625" collapsed="true"/>
    <col min="3595" max="3595" bestFit="true" customWidth="true" width="36.28515625" collapsed="true"/>
    <col min="3596" max="3599" customWidth="true" width="11.42578125" collapsed="true"/>
    <col min="3600" max="3600" bestFit="true" customWidth="true" width="20.0" collapsed="true"/>
    <col min="3601" max="3615" customWidth="true" width="11.42578125" collapsed="true"/>
    <col min="3616" max="3616" bestFit="true" customWidth="true" width="13.0" collapsed="true"/>
    <col min="3617" max="3619" customWidth="true" width="11.5703125" collapsed="true"/>
    <col min="3620" max="3620" customWidth="true" width="17.42578125" collapsed="true"/>
    <col min="3621" max="3621" customWidth="true" width="11.5703125" collapsed="true"/>
    <col min="3622" max="3622" bestFit="true" customWidth="true" width="16.5703125" collapsed="true"/>
    <col min="3629" max="3629" bestFit="true" customWidth="true" width="16.42578125" collapsed="true"/>
    <col min="3849" max="3849" customWidth="true" width="3.140625" collapsed="true"/>
    <col min="3850" max="3850" customWidth="true" width="14.28515625" collapsed="true"/>
    <col min="3851" max="3851" bestFit="true" customWidth="true" width="36.28515625" collapsed="true"/>
    <col min="3852" max="3855" customWidth="true" width="11.42578125" collapsed="true"/>
    <col min="3856" max="3856" bestFit="true" customWidth="true" width="20.0" collapsed="true"/>
    <col min="3857" max="3871" customWidth="true" width="11.42578125" collapsed="true"/>
    <col min="3872" max="3872" bestFit="true" customWidth="true" width="13.0" collapsed="true"/>
    <col min="3873" max="3875" customWidth="true" width="11.5703125" collapsed="true"/>
    <col min="3876" max="3876" customWidth="true" width="17.42578125" collapsed="true"/>
    <col min="3877" max="3877" customWidth="true" width="11.5703125" collapsed="true"/>
    <col min="3878" max="3878" bestFit="true" customWidth="true" width="16.5703125" collapsed="true"/>
    <col min="3885" max="3885" bestFit="true" customWidth="true" width="16.42578125" collapsed="true"/>
    <col min="4105" max="4105" customWidth="true" width="3.140625" collapsed="true"/>
    <col min="4106" max="4106" customWidth="true" width="14.28515625" collapsed="true"/>
    <col min="4107" max="4107" bestFit="true" customWidth="true" width="36.28515625" collapsed="true"/>
    <col min="4108" max="4111" customWidth="true" width="11.42578125" collapsed="true"/>
    <col min="4112" max="4112" bestFit="true" customWidth="true" width="20.0" collapsed="true"/>
    <col min="4113" max="4127" customWidth="true" width="11.42578125" collapsed="true"/>
    <col min="4128" max="4128" bestFit="true" customWidth="true" width="13.0" collapsed="true"/>
    <col min="4129" max="4131" customWidth="true" width="11.5703125" collapsed="true"/>
    <col min="4132" max="4132" customWidth="true" width="17.42578125" collapsed="true"/>
    <col min="4133" max="4133" customWidth="true" width="11.5703125" collapsed="true"/>
    <col min="4134" max="4134" bestFit="true" customWidth="true" width="16.5703125" collapsed="true"/>
    <col min="4141" max="4141" bestFit="true" customWidth="true" width="16.42578125" collapsed="true"/>
    <col min="4361" max="4361" customWidth="true" width="3.140625" collapsed="true"/>
    <col min="4362" max="4362" customWidth="true" width="14.28515625" collapsed="true"/>
    <col min="4363" max="4363" bestFit="true" customWidth="true" width="36.28515625" collapsed="true"/>
    <col min="4364" max="4367" customWidth="true" width="11.42578125" collapsed="true"/>
    <col min="4368" max="4368" bestFit="true" customWidth="true" width="20.0" collapsed="true"/>
    <col min="4369" max="4383" customWidth="true" width="11.42578125" collapsed="true"/>
    <col min="4384" max="4384" bestFit="true" customWidth="true" width="13.0" collapsed="true"/>
    <col min="4385" max="4387" customWidth="true" width="11.5703125" collapsed="true"/>
    <col min="4388" max="4388" customWidth="true" width="17.42578125" collapsed="true"/>
    <col min="4389" max="4389" customWidth="true" width="11.5703125" collapsed="true"/>
    <col min="4390" max="4390" bestFit="true" customWidth="true" width="16.5703125" collapsed="true"/>
    <col min="4397" max="4397" bestFit="true" customWidth="true" width="16.42578125" collapsed="true"/>
    <col min="4617" max="4617" customWidth="true" width="3.140625" collapsed="true"/>
    <col min="4618" max="4618" customWidth="true" width="14.28515625" collapsed="true"/>
    <col min="4619" max="4619" bestFit="true" customWidth="true" width="36.28515625" collapsed="true"/>
    <col min="4620" max="4623" customWidth="true" width="11.42578125" collapsed="true"/>
    <col min="4624" max="4624" bestFit="true" customWidth="true" width="20.0" collapsed="true"/>
    <col min="4625" max="4639" customWidth="true" width="11.42578125" collapsed="true"/>
    <col min="4640" max="4640" bestFit="true" customWidth="true" width="13.0" collapsed="true"/>
    <col min="4641" max="4643" customWidth="true" width="11.5703125" collapsed="true"/>
    <col min="4644" max="4644" customWidth="true" width="17.42578125" collapsed="true"/>
    <col min="4645" max="4645" customWidth="true" width="11.5703125" collapsed="true"/>
    <col min="4646" max="4646" bestFit="true" customWidth="true" width="16.5703125" collapsed="true"/>
    <col min="4653" max="4653" bestFit="true" customWidth="true" width="16.42578125" collapsed="true"/>
    <col min="4873" max="4873" customWidth="true" width="3.140625" collapsed="true"/>
    <col min="4874" max="4874" customWidth="true" width="14.28515625" collapsed="true"/>
    <col min="4875" max="4875" bestFit="true" customWidth="true" width="36.28515625" collapsed="true"/>
    <col min="4876" max="4879" customWidth="true" width="11.42578125" collapsed="true"/>
    <col min="4880" max="4880" bestFit="true" customWidth="true" width="20.0" collapsed="true"/>
    <col min="4881" max="4895" customWidth="true" width="11.42578125" collapsed="true"/>
    <col min="4896" max="4896" bestFit="true" customWidth="true" width="13.0" collapsed="true"/>
    <col min="4897" max="4899" customWidth="true" width="11.5703125" collapsed="true"/>
    <col min="4900" max="4900" customWidth="true" width="17.42578125" collapsed="true"/>
    <col min="4901" max="4901" customWidth="true" width="11.5703125" collapsed="true"/>
    <col min="4902" max="4902" bestFit="true" customWidth="true" width="16.5703125" collapsed="true"/>
    <col min="4909" max="4909" bestFit="true" customWidth="true" width="16.42578125" collapsed="true"/>
    <col min="5129" max="5129" customWidth="true" width="3.140625" collapsed="true"/>
    <col min="5130" max="5130" customWidth="true" width="14.28515625" collapsed="true"/>
    <col min="5131" max="5131" bestFit="true" customWidth="true" width="36.28515625" collapsed="true"/>
    <col min="5132" max="5135" customWidth="true" width="11.42578125" collapsed="true"/>
    <col min="5136" max="5136" bestFit="true" customWidth="true" width="20.0" collapsed="true"/>
    <col min="5137" max="5151" customWidth="true" width="11.42578125" collapsed="true"/>
    <col min="5152" max="5152" bestFit="true" customWidth="true" width="13.0" collapsed="true"/>
    <col min="5153" max="5155" customWidth="true" width="11.5703125" collapsed="true"/>
    <col min="5156" max="5156" customWidth="true" width="17.42578125" collapsed="true"/>
    <col min="5157" max="5157" customWidth="true" width="11.5703125" collapsed="true"/>
    <col min="5158" max="5158" bestFit="true" customWidth="true" width="16.5703125" collapsed="true"/>
    <col min="5165" max="5165" bestFit="true" customWidth="true" width="16.42578125" collapsed="true"/>
    <col min="5385" max="5385" customWidth="true" width="3.140625" collapsed="true"/>
    <col min="5386" max="5386" customWidth="true" width="14.28515625" collapsed="true"/>
    <col min="5387" max="5387" bestFit="true" customWidth="true" width="36.28515625" collapsed="true"/>
    <col min="5388" max="5391" customWidth="true" width="11.42578125" collapsed="true"/>
    <col min="5392" max="5392" bestFit="true" customWidth="true" width="20.0" collapsed="true"/>
    <col min="5393" max="5407" customWidth="true" width="11.42578125" collapsed="true"/>
    <col min="5408" max="5408" bestFit="true" customWidth="true" width="13.0" collapsed="true"/>
    <col min="5409" max="5411" customWidth="true" width="11.5703125" collapsed="true"/>
    <col min="5412" max="5412" customWidth="true" width="17.42578125" collapsed="true"/>
    <col min="5413" max="5413" customWidth="true" width="11.5703125" collapsed="true"/>
    <col min="5414" max="5414" bestFit="true" customWidth="true" width="16.5703125" collapsed="true"/>
    <col min="5421" max="5421" bestFit="true" customWidth="true" width="16.42578125" collapsed="true"/>
    <col min="5641" max="5641" customWidth="true" width="3.140625" collapsed="true"/>
    <col min="5642" max="5642" customWidth="true" width="14.28515625" collapsed="true"/>
    <col min="5643" max="5643" bestFit="true" customWidth="true" width="36.28515625" collapsed="true"/>
    <col min="5644" max="5647" customWidth="true" width="11.42578125" collapsed="true"/>
    <col min="5648" max="5648" bestFit="true" customWidth="true" width="20.0" collapsed="true"/>
    <col min="5649" max="5663" customWidth="true" width="11.42578125" collapsed="true"/>
    <col min="5664" max="5664" bestFit="true" customWidth="true" width="13.0" collapsed="true"/>
    <col min="5665" max="5667" customWidth="true" width="11.5703125" collapsed="true"/>
    <col min="5668" max="5668" customWidth="true" width="17.42578125" collapsed="true"/>
    <col min="5669" max="5669" customWidth="true" width="11.5703125" collapsed="true"/>
    <col min="5670" max="5670" bestFit="true" customWidth="true" width="16.5703125" collapsed="true"/>
    <col min="5677" max="5677" bestFit="true" customWidth="true" width="16.42578125" collapsed="true"/>
    <col min="5897" max="5897" customWidth="true" width="3.140625" collapsed="true"/>
    <col min="5898" max="5898" customWidth="true" width="14.28515625" collapsed="true"/>
    <col min="5899" max="5899" bestFit="true" customWidth="true" width="36.28515625" collapsed="true"/>
    <col min="5900" max="5903" customWidth="true" width="11.42578125" collapsed="true"/>
    <col min="5904" max="5904" bestFit="true" customWidth="true" width="20.0" collapsed="true"/>
    <col min="5905" max="5919" customWidth="true" width="11.42578125" collapsed="true"/>
    <col min="5920" max="5920" bestFit="true" customWidth="true" width="13.0" collapsed="true"/>
    <col min="5921" max="5923" customWidth="true" width="11.5703125" collapsed="true"/>
    <col min="5924" max="5924" customWidth="true" width="17.42578125" collapsed="true"/>
    <col min="5925" max="5925" customWidth="true" width="11.5703125" collapsed="true"/>
    <col min="5926" max="5926" bestFit="true" customWidth="true" width="16.5703125" collapsed="true"/>
    <col min="5933" max="5933" bestFit="true" customWidth="true" width="16.42578125" collapsed="true"/>
    <col min="6153" max="6153" customWidth="true" width="3.140625" collapsed="true"/>
    <col min="6154" max="6154" customWidth="true" width="14.28515625" collapsed="true"/>
    <col min="6155" max="6155" bestFit="true" customWidth="true" width="36.28515625" collapsed="true"/>
    <col min="6156" max="6159" customWidth="true" width="11.42578125" collapsed="true"/>
    <col min="6160" max="6160" bestFit="true" customWidth="true" width="20.0" collapsed="true"/>
    <col min="6161" max="6175" customWidth="true" width="11.42578125" collapsed="true"/>
    <col min="6176" max="6176" bestFit="true" customWidth="true" width="13.0" collapsed="true"/>
    <col min="6177" max="6179" customWidth="true" width="11.5703125" collapsed="true"/>
    <col min="6180" max="6180" customWidth="true" width="17.42578125" collapsed="true"/>
    <col min="6181" max="6181" customWidth="true" width="11.5703125" collapsed="true"/>
    <col min="6182" max="6182" bestFit="true" customWidth="true" width="16.5703125" collapsed="true"/>
    <col min="6189" max="6189" bestFit="true" customWidth="true" width="16.42578125" collapsed="true"/>
    <col min="6409" max="6409" customWidth="true" width="3.140625" collapsed="true"/>
    <col min="6410" max="6410" customWidth="true" width="14.28515625" collapsed="true"/>
    <col min="6411" max="6411" bestFit="true" customWidth="true" width="36.28515625" collapsed="true"/>
    <col min="6412" max="6415" customWidth="true" width="11.42578125" collapsed="true"/>
    <col min="6416" max="6416" bestFit="true" customWidth="true" width="20.0" collapsed="true"/>
    <col min="6417" max="6431" customWidth="true" width="11.42578125" collapsed="true"/>
    <col min="6432" max="6432" bestFit="true" customWidth="true" width="13.0" collapsed="true"/>
    <col min="6433" max="6435" customWidth="true" width="11.5703125" collapsed="true"/>
    <col min="6436" max="6436" customWidth="true" width="17.42578125" collapsed="true"/>
    <col min="6437" max="6437" customWidth="true" width="11.5703125" collapsed="true"/>
    <col min="6438" max="6438" bestFit="true" customWidth="true" width="16.5703125" collapsed="true"/>
    <col min="6445" max="6445" bestFit="true" customWidth="true" width="16.42578125" collapsed="true"/>
    <col min="6665" max="6665" customWidth="true" width="3.140625" collapsed="true"/>
    <col min="6666" max="6666" customWidth="true" width="14.28515625" collapsed="true"/>
    <col min="6667" max="6667" bestFit="true" customWidth="true" width="36.28515625" collapsed="true"/>
    <col min="6668" max="6671" customWidth="true" width="11.42578125" collapsed="true"/>
    <col min="6672" max="6672" bestFit="true" customWidth="true" width="20.0" collapsed="true"/>
    <col min="6673" max="6687" customWidth="true" width="11.42578125" collapsed="true"/>
    <col min="6688" max="6688" bestFit="true" customWidth="true" width="13.0" collapsed="true"/>
    <col min="6689" max="6691" customWidth="true" width="11.5703125" collapsed="true"/>
    <col min="6692" max="6692" customWidth="true" width="17.42578125" collapsed="true"/>
    <col min="6693" max="6693" customWidth="true" width="11.5703125" collapsed="true"/>
    <col min="6694" max="6694" bestFit="true" customWidth="true" width="16.5703125" collapsed="true"/>
    <col min="6701" max="6701" bestFit="true" customWidth="true" width="16.42578125" collapsed="true"/>
    <col min="6921" max="6921" customWidth="true" width="3.140625" collapsed="true"/>
    <col min="6922" max="6922" customWidth="true" width="14.28515625" collapsed="true"/>
    <col min="6923" max="6923" bestFit="true" customWidth="true" width="36.28515625" collapsed="true"/>
    <col min="6924" max="6927" customWidth="true" width="11.42578125" collapsed="true"/>
    <col min="6928" max="6928" bestFit="true" customWidth="true" width="20.0" collapsed="true"/>
    <col min="6929" max="6943" customWidth="true" width="11.42578125" collapsed="true"/>
    <col min="6944" max="6944" bestFit="true" customWidth="true" width="13.0" collapsed="true"/>
    <col min="6945" max="6947" customWidth="true" width="11.5703125" collapsed="true"/>
    <col min="6948" max="6948" customWidth="true" width="17.42578125" collapsed="true"/>
    <col min="6949" max="6949" customWidth="true" width="11.5703125" collapsed="true"/>
    <col min="6950" max="6950" bestFit="true" customWidth="true" width="16.5703125" collapsed="true"/>
    <col min="6957" max="6957" bestFit="true" customWidth="true" width="16.42578125" collapsed="true"/>
    <col min="7177" max="7177" customWidth="true" width="3.140625" collapsed="true"/>
    <col min="7178" max="7178" customWidth="true" width="14.28515625" collapsed="true"/>
    <col min="7179" max="7179" bestFit="true" customWidth="true" width="36.28515625" collapsed="true"/>
    <col min="7180" max="7183" customWidth="true" width="11.42578125" collapsed="true"/>
    <col min="7184" max="7184" bestFit="true" customWidth="true" width="20.0" collapsed="true"/>
    <col min="7185" max="7199" customWidth="true" width="11.42578125" collapsed="true"/>
    <col min="7200" max="7200" bestFit="true" customWidth="true" width="13.0" collapsed="true"/>
    <col min="7201" max="7203" customWidth="true" width="11.5703125" collapsed="true"/>
    <col min="7204" max="7204" customWidth="true" width="17.42578125" collapsed="true"/>
    <col min="7205" max="7205" customWidth="true" width="11.5703125" collapsed="true"/>
    <col min="7206" max="7206" bestFit="true" customWidth="true" width="16.5703125" collapsed="true"/>
    <col min="7213" max="7213" bestFit="true" customWidth="true" width="16.42578125" collapsed="true"/>
    <col min="7433" max="7433" customWidth="true" width="3.140625" collapsed="true"/>
    <col min="7434" max="7434" customWidth="true" width="14.28515625" collapsed="true"/>
    <col min="7435" max="7435" bestFit="true" customWidth="true" width="36.28515625" collapsed="true"/>
    <col min="7436" max="7439" customWidth="true" width="11.42578125" collapsed="true"/>
    <col min="7440" max="7440" bestFit="true" customWidth="true" width="20.0" collapsed="true"/>
    <col min="7441" max="7455" customWidth="true" width="11.42578125" collapsed="true"/>
    <col min="7456" max="7456" bestFit="true" customWidth="true" width="13.0" collapsed="true"/>
    <col min="7457" max="7459" customWidth="true" width="11.5703125" collapsed="true"/>
    <col min="7460" max="7460" customWidth="true" width="17.42578125" collapsed="true"/>
    <col min="7461" max="7461" customWidth="true" width="11.5703125" collapsed="true"/>
    <col min="7462" max="7462" bestFit="true" customWidth="true" width="16.5703125" collapsed="true"/>
    <col min="7469" max="7469" bestFit="true" customWidth="true" width="16.42578125" collapsed="true"/>
    <col min="7689" max="7689" customWidth="true" width="3.140625" collapsed="true"/>
    <col min="7690" max="7690" customWidth="true" width="14.28515625" collapsed="true"/>
    <col min="7691" max="7691" bestFit="true" customWidth="true" width="36.28515625" collapsed="true"/>
    <col min="7692" max="7695" customWidth="true" width="11.42578125" collapsed="true"/>
    <col min="7696" max="7696" bestFit="true" customWidth="true" width="20.0" collapsed="true"/>
    <col min="7697" max="7711" customWidth="true" width="11.42578125" collapsed="true"/>
    <col min="7712" max="7712" bestFit="true" customWidth="true" width="13.0" collapsed="true"/>
    <col min="7713" max="7715" customWidth="true" width="11.5703125" collapsed="true"/>
    <col min="7716" max="7716" customWidth="true" width="17.42578125" collapsed="true"/>
    <col min="7717" max="7717" customWidth="true" width="11.5703125" collapsed="true"/>
    <col min="7718" max="7718" bestFit="true" customWidth="true" width="16.5703125" collapsed="true"/>
    <col min="7725" max="7725" bestFit="true" customWidth="true" width="16.42578125" collapsed="true"/>
    <col min="7945" max="7945" customWidth="true" width="3.140625" collapsed="true"/>
    <col min="7946" max="7946" customWidth="true" width="14.28515625" collapsed="true"/>
    <col min="7947" max="7947" bestFit="true" customWidth="true" width="36.28515625" collapsed="true"/>
    <col min="7948" max="7951" customWidth="true" width="11.42578125" collapsed="true"/>
    <col min="7952" max="7952" bestFit="true" customWidth="true" width="20.0" collapsed="true"/>
    <col min="7953" max="7967" customWidth="true" width="11.42578125" collapsed="true"/>
    <col min="7968" max="7968" bestFit="true" customWidth="true" width="13.0" collapsed="true"/>
    <col min="7969" max="7971" customWidth="true" width="11.5703125" collapsed="true"/>
    <col min="7972" max="7972" customWidth="true" width="17.42578125" collapsed="true"/>
    <col min="7973" max="7973" customWidth="true" width="11.5703125" collapsed="true"/>
    <col min="7974" max="7974" bestFit="true" customWidth="true" width="16.5703125" collapsed="true"/>
    <col min="7981" max="7981" bestFit="true" customWidth="true" width="16.42578125" collapsed="true"/>
    <col min="8201" max="8201" customWidth="true" width="3.140625" collapsed="true"/>
    <col min="8202" max="8202" customWidth="true" width="14.28515625" collapsed="true"/>
    <col min="8203" max="8203" bestFit="true" customWidth="true" width="36.28515625" collapsed="true"/>
    <col min="8204" max="8207" customWidth="true" width="11.42578125" collapsed="true"/>
    <col min="8208" max="8208" bestFit="true" customWidth="true" width="20.0" collapsed="true"/>
    <col min="8209" max="8223" customWidth="true" width="11.42578125" collapsed="true"/>
    <col min="8224" max="8224" bestFit="true" customWidth="true" width="13.0" collapsed="true"/>
    <col min="8225" max="8227" customWidth="true" width="11.5703125" collapsed="true"/>
    <col min="8228" max="8228" customWidth="true" width="17.42578125" collapsed="true"/>
    <col min="8229" max="8229" customWidth="true" width="11.5703125" collapsed="true"/>
    <col min="8230" max="8230" bestFit="true" customWidth="true" width="16.5703125" collapsed="true"/>
    <col min="8237" max="8237" bestFit="true" customWidth="true" width="16.42578125" collapsed="true"/>
    <col min="8457" max="8457" customWidth="true" width="3.140625" collapsed="true"/>
    <col min="8458" max="8458" customWidth="true" width="14.28515625" collapsed="true"/>
    <col min="8459" max="8459" bestFit="true" customWidth="true" width="36.28515625" collapsed="true"/>
    <col min="8460" max="8463" customWidth="true" width="11.42578125" collapsed="true"/>
    <col min="8464" max="8464" bestFit="true" customWidth="true" width="20.0" collapsed="true"/>
    <col min="8465" max="8479" customWidth="true" width="11.42578125" collapsed="true"/>
    <col min="8480" max="8480" bestFit="true" customWidth="true" width="13.0" collapsed="true"/>
    <col min="8481" max="8483" customWidth="true" width="11.5703125" collapsed="true"/>
    <col min="8484" max="8484" customWidth="true" width="17.42578125" collapsed="true"/>
    <col min="8485" max="8485" customWidth="true" width="11.5703125" collapsed="true"/>
    <col min="8486" max="8486" bestFit="true" customWidth="true" width="16.5703125" collapsed="true"/>
    <col min="8493" max="8493" bestFit="true" customWidth="true" width="16.42578125" collapsed="true"/>
    <col min="8713" max="8713" customWidth="true" width="3.140625" collapsed="true"/>
    <col min="8714" max="8714" customWidth="true" width="14.28515625" collapsed="true"/>
    <col min="8715" max="8715" bestFit="true" customWidth="true" width="36.28515625" collapsed="true"/>
    <col min="8716" max="8719" customWidth="true" width="11.42578125" collapsed="true"/>
    <col min="8720" max="8720" bestFit="true" customWidth="true" width="20.0" collapsed="true"/>
    <col min="8721" max="8735" customWidth="true" width="11.42578125" collapsed="true"/>
    <col min="8736" max="8736" bestFit="true" customWidth="true" width="13.0" collapsed="true"/>
    <col min="8737" max="8739" customWidth="true" width="11.5703125" collapsed="true"/>
    <col min="8740" max="8740" customWidth="true" width="17.42578125" collapsed="true"/>
    <col min="8741" max="8741" customWidth="true" width="11.5703125" collapsed="true"/>
    <col min="8742" max="8742" bestFit="true" customWidth="true" width="16.5703125" collapsed="true"/>
    <col min="8749" max="8749" bestFit="true" customWidth="true" width="16.42578125" collapsed="true"/>
    <col min="8969" max="8969" customWidth="true" width="3.140625" collapsed="true"/>
    <col min="8970" max="8970" customWidth="true" width="14.28515625" collapsed="true"/>
    <col min="8971" max="8971" bestFit="true" customWidth="true" width="36.28515625" collapsed="true"/>
    <col min="8972" max="8975" customWidth="true" width="11.42578125" collapsed="true"/>
    <col min="8976" max="8976" bestFit="true" customWidth="true" width="20.0" collapsed="true"/>
    <col min="8977" max="8991" customWidth="true" width="11.42578125" collapsed="true"/>
    <col min="8992" max="8992" bestFit="true" customWidth="true" width="13.0" collapsed="true"/>
    <col min="8993" max="8995" customWidth="true" width="11.5703125" collapsed="true"/>
    <col min="8996" max="8996" customWidth="true" width="17.42578125" collapsed="true"/>
    <col min="8997" max="8997" customWidth="true" width="11.5703125" collapsed="true"/>
    <col min="8998" max="8998" bestFit="true" customWidth="true" width="16.5703125" collapsed="true"/>
    <col min="9005" max="9005" bestFit="true" customWidth="true" width="16.42578125" collapsed="true"/>
    <col min="9225" max="9225" customWidth="true" width="3.140625" collapsed="true"/>
    <col min="9226" max="9226" customWidth="true" width="14.28515625" collapsed="true"/>
    <col min="9227" max="9227" bestFit="true" customWidth="true" width="36.28515625" collapsed="true"/>
    <col min="9228" max="9231" customWidth="true" width="11.42578125" collapsed="true"/>
    <col min="9232" max="9232" bestFit="true" customWidth="true" width="20.0" collapsed="true"/>
    <col min="9233" max="9247" customWidth="true" width="11.42578125" collapsed="true"/>
    <col min="9248" max="9248" bestFit="true" customWidth="true" width="13.0" collapsed="true"/>
    <col min="9249" max="9251" customWidth="true" width="11.5703125" collapsed="true"/>
    <col min="9252" max="9252" customWidth="true" width="17.42578125" collapsed="true"/>
    <col min="9253" max="9253" customWidth="true" width="11.5703125" collapsed="true"/>
    <col min="9254" max="9254" bestFit="true" customWidth="true" width="16.5703125" collapsed="true"/>
    <col min="9261" max="9261" bestFit="true" customWidth="true" width="16.42578125" collapsed="true"/>
    <col min="9481" max="9481" customWidth="true" width="3.140625" collapsed="true"/>
    <col min="9482" max="9482" customWidth="true" width="14.28515625" collapsed="true"/>
    <col min="9483" max="9483" bestFit="true" customWidth="true" width="36.28515625" collapsed="true"/>
    <col min="9484" max="9487" customWidth="true" width="11.42578125" collapsed="true"/>
    <col min="9488" max="9488" bestFit="true" customWidth="true" width="20.0" collapsed="true"/>
    <col min="9489" max="9503" customWidth="true" width="11.42578125" collapsed="true"/>
    <col min="9504" max="9504" bestFit="true" customWidth="true" width="13.0" collapsed="true"/>
    <col min="9505" max="9507" customWidth="true" width="11.5703125" collapsed="true"/>
    <col min="9508" max="9508" customWidth="true" width="17.42578125" collapsed="true"/>
    <col min="9509" max="9509" customWidth="true" width="11.5703125" collapsed="true"/>
    <col min="9510" max="9510" bestFit="true" customWidth="true" width="16.5703125" collapsed="true"/>
    <col min="9517" max="9517" bestFit="true" customWidth="true" width="16.42578125" collapsed="true"/>
    <col min="9737" max="9737" customWidth="true" width="3.140625" collapsed="true"/>
    <col min="9738" max="9738" customWidth="true" width="14.28515625" collapsed="true"/>
    <col min="9739" max="9739" bestFit="true" customWidth="true" width="36.28515625" collapsed="true"/>
    <col min="9740" max="9743" customWidth="true" width="11.42578125" collapsed="true"/>
    <col min="9744" max="9744" bestFit="true" customWidth="true" width="20.0" collapsed="true"/>
    <col min="9745" max="9759" customWidth="true" width="11.42578125" collapsed="true"/>
    <col min="9760" max="9760" bestFit="true" customWidth="true" width="13.0" collapsed="true"/>
    <col min="9761" max="9763" customWidth="true" width="11.5703125" collapsed="true"/>
    <col min="9764" max="9764" customWidth="true" width="17.42578125" collapsed="true"/>
    <col min="9765" max="9765" customWidth="true" width="11.5703125" collapsed="true"/>
    <col min="9766" max="9766" bestFit="true" customWidth="true" width="16.5703125" collapsed="true"/>
    <col min="9773" max="9773" bestFit="true" customWidth="true" width="16.42578125" collapsed="true"/>
    <col min="9993" max="9993" customWidth="true" width="3.140625" collapsed="true"/>
    <col min="9994" max="9994" customWidth="true" width="14.28515625" collapsed="true"/>
    <col min="9995" max="9995" bestFit="true" customWidth="true" width="36.28515625" collapsed="true"/>
    <col min="9996" max="9999" customWidth="true" width="11.42578125" collapsed="true"/>
    <col min="10000" max="10000" bestFit="true" customWidth="true" width="20.0" collapsed="true"/>
    <col min="10001" max="10015" customWidth="true" width="11.42578125" collapsed="true"/>
    <col min="10016" max="10016" bestFit="true" customWidth="true" width="13.0" collapsed="true"/>
    <col min="10017" max="10019" customWidth="true" width="11.5703125" collapsed="true"/>
    <col min="10020" max="10020" customWidth="true" width="17.42578125" collapsed="true"/>
    <col min="10021" max="10021" customWidth="true" width="11.5703125" collapsed="true"/>
    <col min="10022" max="10022" bestFit="true" customWidth="true" width="16.5703125" collapsed="true"/>
    <col min="10029" max="10029" bestFit="true" customWidth="true" width="16.42578125" collapsed="true"/>
    <col min="10249" max="10249" customWidth="true" width="3.140625" collapsed="true"/>
    <col min="10250" max="10250" customWidth="true" width="14.28515625" collapsed="true"/>
    <col min="10251" max="10251" bestFit="true" customWidth="true" width="36.28515625" collapsed="true"/>
    <col min="10252" max="10255" customWidth="true" width="11.42578125" collapsed="true"/>
    <col min="10256" max="10256" bestFit="true" customWidth="true" width="20.0" collapsed="true"/>
    <col min="10257" max="10271" customWidth="true" width="11.42578125" collapsed="true"/>
    <col min="10272" max="10272" bestFit="true" customWidth="true" width="13.0" collapsed="true"/>
    <col min="10273" max="10275" customWidth="true" width="11.5703125" collapsed="true"/>
    <col min="10276" max="10276" customWidth="true" width="17.42578125" collapsed="true"/>
    <col min="10277" max="10277" customWidth="true" width="11.5703125" collapsed="true"/>
    <col min="10278" max="10278" bestFit="true" customWidth="true" width="16.5703125" collapsed="true"/>
    <col min="10285" max="10285" bestFit="true" customWidth="true" width="16.42578125" collapsed="true"/>
    <col min="10505" max="10505" customWidth="true" width="3.140625" collapsed="true"/>
    <col min="10506" max="10506" customWidth="true" width="14.28515625" collapsed="true"/>
    <col min="10507" max="10507" bestFit="true" customWidth="true" width="36.28515625" collapsed="true"/>
    <col min="10508" max="10511" customWidth="true" width="11.42578125" collapsed="true"/>
    <col min="10512" max="10512" bestFit="true" customWidth="true" width="20.0" collapsed="true"/>
    <col min="10513" max="10527" customWidth="true" width="11.42578125" collapsed="true"/>
    <col min="10528" max="10528" bestFit="true" customWidth="true" width="13.0" collapsed="true"/>
    <col min="10529" max="10531" customWidth="true" width="11.5703125" collapsed="true"/>
    <col min="10532" max="10532" customWidth="true" width="17.42578125" collapsed="true"/>
    <col min="10533" max="10533" customWidth="true" width="11.5703125" collapsed="true"/>
    <col min="10534" max="10534" bestFit="true" customWidth="true" width="16.5703125" collapsed="true"/>
    <col min="10541" max="10541" bestFit="true" customWidth="true" width="16.42578125" collapsed="true"/>
    <col min="10761" max="10761" customWidth="true" width="3.140625" collapsed="true"/>
    <col min="10762" max="10762" customWidth="true" width="14.28515625" collapsed="true"/>
    <col min="10763" max="10763" bestFit="true" customWidth="true" width="36.28515625" collapsed="true"/>
    <col min="10764" max="10767" customWidth="true" width="11.42578125" collapsed="true"/>
    <col min="10768" max="10768" bestFit="true" customWidth="true" width="20.0" collapsed="true"/>
    <col min="10769" max="10783" customWidth="true" width="11.42578125" collapsed="true"/>
    <col min="10784" max="10784" bestFit="true" customWidth="true" width="13.0" collapsed="true"/>
    <col min="10785" max="10787" customWidth="true" width="11.5703125" collapsed="true"/>
    <col min="10788" max="10788" customWidth="true" width="17.42578125" collapsed="true"/>
    <col min="10789" max="10789" customWidth="true" width="11.5703125" collapsed="true"/>
    <col min="10790" max="10790" bestFit="true" customWidth="true" width="16.5703125" collapsed="true"/>
    <col min="10797" max="10797" bestFit="true" customWidth="true" width="16.42578125" collapsed="true"/>
    <col min="11017" max="11017" customWidth="true" width="3.140625" collapsed="true"/>
    <col min="11018" max="11018" customWidth="true" width="14.28515625" collapsed="true"/>
    <col min="11019" max="11019" bestFit="true" customWidth="true" width="36.28515625" collapsed="true"/>
    <col min="11020" max="11023" customWidth="true" width="11.42578125" collapsed="true"/>
    <col min="11024" max="11024" bestFit="true" customWidth="true" width="20.0" collapsed="true"/>
    <col min="11025" max="11039" customWidth="true" width="11.42578125" collapsed="true"/>
    <col min="11040" max="11040" bestFit="true" customWidth="true" width="13.0" collapsed="true"/>
    <col min="11041" max="11043" customWidth="true" width="11.5703125" collapsed="true"/>
    <col min="11044" max="11044" customWidth="true" width="17.42578125" collapsed="true"/>
    <col min="11045" max="11045" customWidth="true" width="11.5703125" collapsed="true"/>
    <col min="11046" max="11046" bestFit="true" customWidth="true" width="16.5703125" collapsed="true"/>
    <col min="11053" max="11053" bestFit="true" customWidth="true" width="16.42578125" collapsed="true"/>
    <col min="11273" max="11273" customWidth="true" width="3.140625" collapsed="true"/>
    <col min="11274" max="11274" customWidth="true" width="14.28515625" collapsed="true"/>
    <col min="11275" max="11275" bestFit="true" customWidth="true" width="36.28515625" collapsed="true"/>
    <col min="11276" max="11279" customWidth="true" width="11.42578125" collapsed="true"/>
    <col min="11280" max="11280" bestFit="true" customWidth="true" width="20.0" collapsed="true"/>
    <col min="11281" max="11295" customWidth="true" width="11.42578125" collapsed="true"/>
    <col min="11296" max="11296" bestFit="true" customWidth="true" width="13.0" collapsed="true"/>
    <col min="11297" max="11299" customWidth="true" width="11.5703125" collapsed="true"/>
    <col min="11300" max="11300" customWidth="true" width="17.42578125" collapsed="true"/>
    <col min="11301" max="11301" customWidth="true" width="11.5703125" collapsed="true"/>
    <col min="11302" max="11302" bestFit="true" customWidth="true" width="16.5703125" collapsed="true"/>
    <col min="11309" max="11309" bestFit="true" customWidth="true" width="16.42578125" collapsed="true"/>
    <col min="11529" max="11529" customWidth="true" width="3.140625" collapsed="true"/>
    <col min="11530" max="11530" customWidth="true" width="14.28515625" collapsed="true"/>
    <col min="11531" max="11531" bestFit="true" customWidth="true" width="36.28515625" collapsed="true"/>
    <col min="11532" max="11535" customWidth="true" width="11.42578125" collapsed="true"/>
    <col min="11536" max="11536" bestFit="true" customWidth="true" width="20.0" collapsed="true"/>
    <col min="11537" max="11551" customWidth="true" width="11.42578125" collapsed="true"/>
    <col min="11552" max="11552" bestFit="true" customWidth="true" width="13.0" collapsed="true"/>
    <col min="11553" max="11555" customWidth="true" width="11.5703125" collapsed="true"/>
    <col min="11556" max="11556" customWidth="true" width="17.42578125" collapsed="true"/>
    <col min="11557" max="11557" customWidth="true" width="11.5703125" collapsed="true"/>
    <col min="11558" max="11558" bestFit="true" customWidth="true" width="16.5703125" collapsed="true"/>
    <col min="11565" max="11565" bestFit="true" customWidth="true" width="16.42578125" collapsed="true"/>
    <col min="11785" max="11785" customWidth="true" width="3.140625" collapsed="true"/>
    <col min="11786" max="11786" customWidth="true" width="14.28515625" collapsed="true"/>
    <col min="11787" max="11787" bestFit="true" customWidth="true" width="36.28515625" collapsed="true"/>
    <col min="11788" max="11791" customWidth="true" width="11.42578125" collapsed="true"/>
    <col min="11792" max="11792" bestFit="true" customWidth="true" width="20.0" collapsed="true"/>
    <col min="11793" max="11807" customWidth="true" width="11.42578125" collapsed="true"/>
    <col min="11808" max="11808" bestFit="true" customWidth="true" width="13.0" collapsed="true"/>
    <col min="11809" max="11811" customWidth="true" width="11.5703125" collapsed="true"/>
    <col min="11812" max="11812" customWidth="true" width="17.42578125" collapsed="true"/>
    <col min="11813" max="11813" customWidth="true" width="11.5703125" collapsed="true"/>
    <col min="11814" max="11814" bestFit="true" customWidth="true" width="16.5703125" collapsed="true"/>
    <col min="11821" max="11821" bestFit="true" customWidth="true" width="16.42578125" collapsed="true"/>
    <col min="12041" max="12041" customWidth="true" width="3.140625" collapsed="true"/>
    <col min="12042" max="12042" customWidth="true" width="14.28515625" collapsed="true"/>
    <col min="12043" max="12043" bestFit="true" customWidth="true" width="36.28515625" collapsed="true"/>
    <col min="12044" max="12047" customWidth="true" width="11.42578125" collapsed="true"/>
    <col min="12048" max="12048" bestFit="true" customWidth="true" width="20.0" collapsed="true"/>
    <col min="12049" max="12063" customWidth="true" width="11.42578125" collapsed="true"/>
    <col min="12064" max="12064" bestFit="true" customWidth="true" width="13.0" collapsed="true"/>
    <col min="12065" max="12067" customWidth="true" width="11.5703125" collapsed="true"/>
    <col min="12068" max="12068" customWidth="true" width="17.42578125" collapsed="true"/>
    <col min="12069" max="12069" customWidth="true" width="11.5703125" collapsed="true"/>
    <col min="12070" max="12070" bestFit="true" customWidth="true" width="16.5703125" collapsed="true"/>
    <col min="12077" max="12077" bestFit="true" customWidth="true" width="16.42578125" collapsed="true"/>
    <col min="12297" max="12297" customWidth="true" width="3.140625" collapsed="true"/>
    <col min="12298" max="12298" customWidth="true" width="14.28515625" collapsed="true"/>
    <col min="12299" max="12299" bestFit="true" customWidth="true" width="36.28515625" collapsed="true"/>
    <col min="12300" max="12303" customWidth="true" width="11.42578125" collapsed="true"/>
    <col min="12304" max="12304" bestFit="true" customWidth="true" width="20.0" collapsed="true"/>
    <col min="12305" max="12319" customWidth="true" width="11.42578125" collapsed="true"/>
    <col min="12320" max="12320" bestFit="true" customWidth="true" width="13.0" collapsed="true"/>
    <col min="12321" max="12323" customWidth="true" width="11.5703125" collapsed="true"/>
    <col min="12324" max="12324" customWidth="true" width="17.42578125" collapsed="true"/>
    <col min="12325" max="12325" customWidth="true" width="11.5703125" collapsed="true"/>
    <col min="12326" max="12326" bestFit="true" customWidth="true" width="16.5703125" collapsed="true"/>
    <col min="12333" max="12333" bestFit="true" customWidth="true" width="16.42578125" collapsed="true"/>
    <col min="12553" max="12553" customWidth="true" width="3.140625" collapsed="true"/>
    <col min="12554" max="12554" customWidth="true" width="14.28515625" collapsed="true"/>
    <col min="12555" max="12555" bestFit="true" customWidth="true" width="36.28515625" collapsed="true"/>
    <col min="12556" max="12559" customWidth="true" width="11.42578125" collapsed="true"/>
    <col min="12560" max="12560" bestFit="true" customWidth="true" width="20.0" collapsed="true"/>
    <col min="12561" max="12575" customWidth="true" width="11.42578125" collapsed="true"/>
    <col min="12576" max="12576" bestFit="true" customWidth="true" width="13.0" collapsed="true"/>
    <col min="12577" max="12579" customWidth="true" width="11.5703125" collapsed="true"/>
    <col min="12580" max="12580" customWidth="true" width="17.42578125" collapsed="true"/>
    <col min="12581" max="12581" customWidth="true" width="11.5703125" collapsed="true"/>
    <col min="12582" max="12582" bestFit="true" customWidth="true" width="16.5703125" collapsed="true"/>
    <col min="12589" max="12589" bestFit="true" customWidth="true" width="16.42578125" collapsed="true"/>
    <col min="12809" max="12809" customWidth="true" width="3.140625" collapsed="true"/>
    <col min="12810" max="12810" customWidth="true" width="14.28515625" collapsed="true"/>
    <col min="12811" max="12811" bestFit="true" customWidth="true" width="36.28515625" collapsed="true"/>
    <col min="12812" max="12815" customWidth="true" width="11.42578125" collapsed="true"/>
    <col min="12816" max="12816" bestFit="true" customWidth="true" width="20.0" collapsed="true"/>
    <col min="12817" max="12831" customWidth="true" width="11.42578125" collapsed="true"/>
    <col min="12832" max="12832" bestFit="true" customWidth="true" width="13.0" collapsed="true"/>
    <col min="12833" max="12835" customWidth="true" width="11.5703125" collapsed="true"/>
    <col min="12836" max="12836" customWidth="true" width="17.42578125" collapsed="true"/>
    <col min="12837" max="12837" customWidth="true" width="11.5703125" collapsed="true"/>
    <col min="12838" max="12838" bestFit="true" customWidth="true" width="16.5703125" collapsed="true"/>
    <col min="12845" max="12845" bestFit="true" customWidth="true" width="16.42578125" collapsed="true"/>
    <col min="13065" max="13065" customWidth="true" width="3.140625" collapsed="true"/>
    <col min="13066" max="13066" customWidth="true" width="14.28515625" collapsed="true"/>
    <col min="13067" max="13067" bestFit="true" customWidth="true" width="36.28515625" collapsed="true"/>
    <col min="13068" max="13071" customWidth="true" width="11.42578125" collapsed="true"/>
    <col min="13072" max="13072" bestFit="true" customWidth="true" width="20.0" collapsed="true"/>
    <col min="13073" max="13087" customWidth="true" width="11.42578125" collapsed="true"/>
    <col min="13088" max="13088" bestFit="true" customWidth="true" width="13.0" collapsed="true"/>
    <col min="13089" max="13091" customWidth="true" width="11.5703125" collapsed="true"/>
    <col min="13092" max="13092" customWidth="true" width="17.42578125" collapsed="true"/>
    <col min="13093" max="13093" customWidth="true" width="11.5703125" collapsed="true"/>
    <col min="13094" max="13094" bestFit="true" customWidth="true" width="16.5703125" collapsed="true"/>
    <col min="13101" max="13101" bestFit="true" customWidth="true" width="16.42578125" collapsed="true"/>
    <col min="13321" max="13321" customWidth="true" width="3.140625" collapsed="true"/>
    <col min="13322" max="13322" customWidth="true" width="14.28515625" collapsed="true"/>
    <col min="13323" max="13323" bestFit="true" customWidth="true" width="36.28515625" collapsed="true"/>
    <col min="13324" max="13327" customWidth="true" width="11.42578125" collapsed="true"/>
    <col min="13328" max="13328" bestFit="true" customWidth="true" width="20.0" collapsed="true"/>
    <col min="13329" max="13343" customWidth="true" width="11.42578125" collapsed="true"/>
    <col min="13344" max="13344" bestFit="true" customWidth="true" width="13.0" collapsed="true"/>
    <col min="13345" max="13347" customWidth="true" width="11.5703125" collapsed="true"/>
    <col min="13348" max="13348" customWidth="true" width="17.42578125" collapsed="true"/>
    <col min="13349" max="13349" customWidth="true" width="11.5703125" collapsed="true"/>
    <col min="13350" max="13350" bestFit="true" customWidth="true" width="16.5703125" collapsed="true"/>
    <col min="13357" max="13357" bestFit="true" customWidth="true" width="16.42578125" collapsed="true"/>
    <col min="13577" max="13577" customWidth="true" width="3.140625" collapsed="true"/>
    <col min="13578" max="13578" customWidth="true" width="14.28515625" collapsed="true"/>
    <col min="13579" max="13579" bestFit="true" customWidth="true" width="36.28515625" collapsed="true"/>
    <col min="13580" max="13583" customWidth="true" width="11.42578125" collapsed="true"/>
    <col min="13584" max="13584" bestFit="true" customWidth="true" width="20.0" collapsed="true"/>
    <col min="13585" max="13599" customWidth="true" width="11.42578125" collapsed="true"/>
    <col min="13600" max="13600" bestFit="true" customWidth="true" width="13.0" collapsed="true"/>
    <col min="13601" max="13603" customWidth="true" width="11.5703125" collapsed="true"/>
    <col min="13604" max="13604" customWidth="true" width="17.42578125" collapsed="true"/>
    <col min="13605" max="13605" customWidth="true" width="11.5703125" collapsed="true"/>
    <col min="13606" max="13606" bestFit="true" customWidth="true" width="16.5703125" collapsed="true"/>
    <col min="13613" max="13613" bestFit="true" customWidth="true" width="16.42578125" collapsed="true"/>
    <col min="13833" max="13833" customWidth="true" width="3.140625" collapsed="true"/>
    <col min="13834" max="13834" customWidth="true" width="14.28515625" collapsed="true"/>
    <col min="13835" max="13835" bestFit="true" customWidth="true" width="36.28515625" collapsed="true"/>
    <col min="13836" max="13839" customWidth="true" width="11.42578125" collapsed="true"/>
    <col min="13840" max="13840" bestFit="true" customWidth="true" width="20.0" collapsed="true"/>
    <col min="13841" max="13855" customWidth="true" width="11.42578125" collapsed="true"/>
    <col min="13856" max="13856" bestFit="true" customWidth="true" width="13.0" collapsed="true"/>
    <col min="13857" max="13859" customWidth="true" width="11.5703125" collapsed="true"/>
    <col min="13860" max="13860" customWidth="true" width="17.42578125" collapsed="true"/>
    <col min="13861" max="13861" customWidth="true" width="11.5703125" collapsed="true"/>
    <col min="13862" max="13862" bestFit="true" customWidth="true" width="16.5703125" collapsed="true"/>
    <col min="13869" max="13869" bestFit="true" customWidth="true" width="16.42578125" collapsed="true"/>
    <col min="14089" max="14089" customWidth="true" width="3.140625" collapsed="true"/>
    <col min="14090" max="14090" customWidth="true" width="14.28515625" collapsed="true"/>
    <col min="14091" max="14091" bestFit="true" customWidth="true" width="36.28515625" collapsed="true"/>
    <col min="14092" max="14095" customWidth="true" width="11.42578125" collapsed="true"/>
    <col min="14096" max="14096" bestFit="true" customWidth="true" width="20.0" collapsed="true"/>
    <col min="14097" max="14111" customWidth="true" width="11.42578125" collapsed="true"/>
    <col min="14112" max="14112" bestFit="true" customWidth="true" width="13.0" collapsed="true"/>
    <col min="14113" max="14115" customWidth="true" width="11.5703125" collapsed="true"/>
    <col min="14116" max="14116" customWidth="true" width="17.42578125" collapsed="true"/>
    <col min="14117" max="14117" customWidth="true" width="11.5703125" collapsed="true"/>
    <col min="14118" max="14118" bestFit="true" customWidth="true" width="16.5703125" collapsed="true"/>
    <col min="14125" max="14125" bestFit="true" customWidth="true" width="16.42578125" collapsed="true"/>
    <col min="14345" max="14345" customWidth="true" width="3.140625" collapsed="true"/>
    <col min="14346" max="14346" customWidth="true" width="14.28515625" collapsed="true"/>
    <col min="14347" max="14347" bestFit="true" customWidth="true" width="36.28515625" collapsed="true"/>
    <col min="14348" max="14351" customWidth="true" width="11.42578125" collapsed="true"/>
    <col min="14352" max="14352" bestFit="true" customWidth="true" width="20.0" collapsed="true"/>
    <col min="14353" max="14367" customWidth="true" width="11.42578125" collapsed="true"/>
    <col min="14368" max="14368" bestFit="true" customWidth="true" width="13.0" collapsed="true"/>
    <col min="14369" max="14371" customWidth="true" width="11.5703125" collapsed="true"/>
    <col min="14372" max="14372" customWidth="true" width="17.42578125" collapsed="true"/>
    <col min="14373" max="14373" customWidth="true" width="11.5703125" collapsed="true"/>
    <col min="14374" max="14374" bestFit="true" customWidth="true" width="16.5703125" collapsed="true"/>
    <col min="14381" max="14381" bestFit="true" customWidth="true" width="16.42578125" collapsed="true"/>
    <col min="14601" max="14601" customWidth="true" width="3.140625" collapsed="true"/>
    <col min="14602" max="14602" customWidth="true" width="14.28515625" collapsed="true"/>
    <col min="14603" max="14603" bestFit="true" customWidth="true" width="36.28515625" collapsed="true"/>
    <col min="14604" max="14607" customWidth="true" width="11.42578125" collapsed="true"/>
    <col min="14608" max="14608" bestFit="true" customWidth="true" width="20.0" collapsed="true"/>
    <col min="14609" max="14623" customWidth="true" width="11.42578125" collapsed="true"/>
    <col min="14624" max="14624" bestFit="true" customWidth="true" width="13.0" collapsed="true"/>
    <col min="14625" max="14627" customWidth="true" width="11.5703125" collapsed="true"/>
    <col min="14628" max="14628" customWidth="true" width="17.42578125" collapsed="true"/>
    <col min="14629" max="14629" customWidth="true" width="11.5703125" collapsed="true"/>
    <col min="14630" max="14630" bestFit="true" customWidth="true" width="16.5703125" collapsed="true"/>
    <col min="14637" max="14637" bestFit="true" customWidth="true" width="16.42578125" collapsed="true"/>
    <col min="14857" max="14857" customWidth="true" width="3.140625" collapsed="true"/>
    <col min="14858" max="14858" customWidth="true" width="14.28515625" collapsed="true"/>
    <col min="14859" max="14859" bestFit="true" customWidth="true" width="36.28515625" collapsed="true"/>
    <col min="14860" max="14863" customWidth="true" width="11.42578125" collapsed="true"/>
    <col min="14864" max="14864" bestFit="true" customWidth="true" width="20.0" collapsed="true"/>
    <col min="14865" max="14879" customWidth="true" width="11.42578125" collapsed="true"/>
    <col min="14880" max="14880" bestFit="true" customWidth="true" width="13.0" collapsed="true"/>
    <col min="14881" max="14883" customWidth="true" width="11.5703125" collapsed="true"/>
    <col min="14884" max="14884" customWidth="true" width="17.42578125" collapsed="true"/>
    <col min="14885" max="14885" customWidth="true" width="11.5703125" collapsed="true"/>
    <col min="14886" max="14886" bestFit="true" customWidth="true" width="16.5703125" collapsed="true"/>
    <col min="14893" max="14893" bestFit="true" customWidth="true" width="16.42578125" collapsed="true"/>
    <col min="15113" max="15113" customWidth="true" width="3.140625" collapsed="true"/>
    <col min="15114" max="15114" customWidth="true" width="14.28515625" collapsed="true"/>
    <col min="15115" max="15115" bestFit="true" customWidth="true" width="36.28515625" collapsed="true"/>
    <col min="15116" max="15119" customWidth="true" width="11.42578125" collapsed="true"/>
    <col min="15120" max="15120" bestFit="true" customWidth="true" width="20.0" collapsed="true"/>
    <col min="15121" max="15135" customWidth="true" width="11.42578125" collapsed="true"/>
    <col min="15136" max="15136" bestFit="true" customWidth="true" width="13.0" collapsed="true"/>
    <col min="15137" max="15139" customWidth="true" width="11.5703125" collapsed="true"/>
    <col min="15140" max="15140" customWidth="true" width="17.42578125" collapsed="true"/>
    <col min="15141" max="15141" customWidth="true" width="11.5703125" collapsed="true"/>
    <col min="15142" max="15142" bestFit="true" customWidth="true" width="16.5703125" collapsed="true"/>
    <col min="15149" max="15149" bestFit="true" customWidth="true" width="16.42578125" collapsed="true"/>
    <col min="15369" max="15369" customWidth="true" width="3.140625" collapsed="true"/>
    <col min="15370" max="15370" customWidth="true" width="14.28515625" collapsed="true"/>
    <col min="15371" max="15371" bestFit="true" customWidth="true" width="36.28515625" collapsed="true"/>
    <col min="15372" max="15375" customWidth="true" width="11.42578125" collapsed="true"/>
    <col min="15376" max="15376" bestFit="true" customWidth="true" width="20.0" collapsed="true"/>
    <col min="15377" max="15391" customWidth="true" width="11.42578125" collapsed="true"/>
    <col min="15392" max="15392" bestFit="true" customWidth="true" width="13.0" collapsed="true"/>
    <col min="15393" max="15395" customWidth="true" width="11.5703125" collapsed="true"/>
    <col min="15396" max="15396" customWidth="true" width="17.42578125" collapsed="true"/>
    <col min="15397" max="15397" customWidth="true" width="11.5703125" collapsed="true"/>
    <col min="15398" max="15398" bestFit="true" customWidth="true" width="16.5703125" collapsed="true"/>
    <col min="15405" max="15405" bestFit="true" customWidth="true" width="16.42578125" collapsed="true"/>
    <col min="15625" max="15625" customWidth="true" width="3.140625" collapsed="true"/>
    <col min="15626" max="15626" customWidth="true" width="14.28515625" collapsed="true"/>
    <col min="15627" max="15627" bestFit="true" customWidth="true" width="36.28515625" collapsed="true"/>
    <col min="15628" max="15631" customWidth="true" width="11.42578125" collapsed="true"/>
    <col min="15632" max="15632" bestFit="true" customWidth="true" width="20.0" collapsed="true"/>
    <col min="15633" max="15647" customWidth="true" width="11.42578125" collapsed="true"/>
    <col min="15648" max="15648" bestFit="true" customWidth="true" width="13.0" collapsed="true"/>
    <col min="15649" max="15651" customWidth="true" width="11.5703125" collapsed="true"/>
    <col min="15652" max="15652" customWidth="true" width="17.42578125" collapsed="true"/>
    <col min="15653" max="15653" customWidth="true" width="11.5703125" collapsed="true"/>
    <col min="15654" max="15654" bestFit="true" customWidth="true" width="16.5703125" collapsed="true"/>
    <col min="15661" max="15661" bestFit="true" customWidth="true" width="16.42578125" collapsed="true"/>
    <col min="15881" max="15881" customWidth="true" width="3.140625" collapsed="true"/>
    <col min="15882" max="15882" customWidth="true" width="14.28515625" collapsed="true"/>
    <col min="15883" max="15883" bestFit="true" customWidth="true" width="36.28515625" collapsed="true"/>
    <col min="15884" max="15887" customWidth="true" width="11.42578125" collapsed="true"/>
    <col min="15888" max="15888" bestFit="true" customWidth="true" width="20.0" collapsed="true"/>
    <col min="15889" max="15903" customWidth="true" width="11.42578125" collapsed="true"/>
    <col min="15904" max="15904" bestFit="true" customWidth="true" width="13.0" collapsed="true"/>
    <col min="15905" max="15907" customWidth="true" width="11.5703125" collapsed="true"/>
    <col min="15908" max="15908" customWidth="true" width="17.42578125" collapsed="true"/>
    <col min="15909" max="15909" customWidth="true" width="11.5703125" collapsed="true"/>
    <col min="15910" max="15910" bestFit="true" customWidth="true" width="16.5703125" collapsed="true"/>
    <col min="15917" max="15917" bestFit="true" customWidth="true" width="16.42578125" collapsed="true"/>
    <col min="16137" max="16137" customWidth="true" width="3.140625" collapsed="true"/>
    <col min="16138" max="16138" customWidth="true" width="14.28515625" collapsed="true"/>
    <col min="16139" max="16139" bestFit="true" customWidth="true" width="36.28515625" collapsed="true"/>
    <col min="16140" max="16143" customWidth="true" width="11.42578125" collapsed="true"/>
    <col min="16144" max="16144" bestFit="true" customWidth="true" width="20.0" collapsed="true"/>
    <col min="16145" max="16159" customWidth="true" width="11.42578125" collapsed="true"/>
    <col min="16160" max="16160" bestFit="true" customWidth="true" width="13.0" collapsed="true"/>
    <col min="16161" max="16163" customWidth="true" width="11.5703125" collapsed="true"/>
    <col min="16164" max="16164" customWidth="true" width="17.42578125" collapsed="true"/>
    <col min="16165" max="16165" customWidth="true" width="11.5703125" collapsed="true"/>
    <col min="16166" max="16166" bestFit="true" customWidth="true" width="16.5703125" collapsed="true"/>
    <col min="16173" max="16173" bestFit="true" customWidth="true" width="16.42578125" collapsed="true"/>
  </cols>
  <sheetData>
    <row r="1" spans="1:71"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1"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1"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1">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71" ht="21.75" thickBot="1">
      <c r="B5" s="209" t="s">
        <v>89</v>
      </c>
      <c r="C5" s="209"/>
    </row>
    <row r="6" spans="1:71" s="17" customFormat="1" ht="16.5" thickBot="1">
      <c r="C6" s="18"/>
      <c r="D6" s="203">
        <v>2003</v>
      </c>
      <c r="E6" s="203"/>
      <c r="F6" s="203"/>
      <c r="G6" s="203"/>
      <c r="H6" s="203">
        <v>2004</v>
      </c>
      <c r="I6" s="203"/>
      <c r="J6" s="203"/>
      <c r="K6" s="203"/>
      <c r="L6" s="203">
        <v>2005</v>
      </c>
      <c r="M6" s="203"/>
      <c r="N6" s="203"/>
      <c r="O6" s="203"/>
      <c r="P6" s="203">
        <v>2006</v>
      </c>
      <c r="Q6" s="203"/>
      <c r="R6" s="203"/>
      <c r="S6" s="203"/>
      <c r="T6" s="203">
        <v>2007</v>
      </c>
      <c r="U6" s="203"/>
      <c r="V6" s="203"/>
      <c r="W6" s="203"/>
      <c r="X6" s="203">
        <v>2008</v>
      </c>
      <c r="Y6" s="203"/>
      <c r="Z6" s="203"/>
      <c r="AA6" s="203"/>
      <c r="AB6" s="203">
        <v>2009</v>
      </c>
      <c r="AC6" s="203"/>
      <c r="AD6" s="203"/>
      <c r="AE6" s="203"/>
      <c r="AF6" s="203">
        <v>2010</v>
      </c>
      <c r="AG6" s="203"/>
      <c r="AH6" s="203"/>
      <c r="AI6" s="203"/>
      <c r="AJ6" s="203">
        <v>2011</v>
      </c>
      <c r="AK6" s="203"/>
      <c r="AL6" s="203"/>
      <c r="AM6" s="203"/>
      <c r="AN6" s="205">
        <v>2012</v>
      </c>
      <c r="AO6" s="206"/>
      <c r="AP6" s="206"/>
      <c r="AQ6" s="206"/>
      <c r="AR6" s="205">
        <v>2013</v>
      </c>
      <c r="AS6" s="206"/>
      <c r="AT6" s="206"/>
      <c r="AU6" s="206"/>
      <c r="AV6" s="207">
        <v>2014</v>
      </c>
      <c r="AW6" s="208"/>
      <c r="AX6" s="208"/>
      <c r="AY6" s="208"/>
      <c r="AZ6" s="205">
        <v>2015</v>
      </c>
      <c r="BA6" s="206"/>
      <c r="BB6" s="206"/>
      <c r="BC6" s="206"/>
      <c r="BD6" s="205">
        <v>2016</v>
      </c>
      <c r="BE6" s="206"/>
      <c r="BF6" s="206"/>
      <c r="BG6" s="206"/>
      <c r="BH6" s="207">
        <v>2017</v>
      </c>
      <c r="BI6" s="208"/>
      <c r="BJ6" s="208"/>
      <c r="BK6" s="208"/>
      <c r="BL6" s="207">
        <v>2018</v>
      </c>
      <c r="BM6" s="208"/>
      <c r="BN6" s="208"/>
      <c r="BO6" s="208"/>
      <c r="BP6" s="207">
        <v>2019</v>
      </c>
      <c r="BQ6" s="208"/>
      <c r="BR6" s="208"/>
      <c r="BS6" s="208"/>
    </row>
    <row r="7" spans="1:71"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c r="BL7" s="16" t="s">
        <v>85</v>
      </c>
      <c r="BM7" s="16" t="s">
        <v>86</v>
      </c>
      <c r="BN7" s="16" t="s">
        <v>87</v>
      </c>
      <c r="BO7" s="16" t="s">
        <v>84</v>
      </c>
      <c r="BP7" s="16" t="s">
        <v>85</v>
      </c>
      <c r="BQ7" s="16" t="s">
        <v>86</v>
      </c>
      <c r="BR7" s="16" t="s">
        <v>87</v>
      </c>
      <c r="BS7" s="16" t="s">
        <v>84</v>
      </c>
    </row>
    <row r="8" spans="1:71" s="24" customFormat="1">
      <c r="A8" s="6"/>
      <c r="B8" s="202" t="s">
        <v>2</v>
      </c>
      <c r="C8" s="202"/>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c r="BL8" s="139">
        <v>92122.784025410001</v>
      </c>
      <c r="BM8" s="139">
        <v>92022.164413210005</v>
      </c>
      <c r="BN8" s="139">
        <v>91099.907656749987</v>
      </c>
      <c r="BO8" s="139">
        <v>90062.28986466999</v>
      </c>
      <c r="BP8" s="139">
        <v>89726.950368689984</v>
      </c>
      <c r="BQ8" s="139">
        <v>89271.142875029997</v>
      </c>
      <c r="BR8" s="139">
        <v>88188.474882380004</v>
      </c>
      <c r="BS8" s="139">
        <v>86536.639843150013</v>
      </c>
    </row>
    <row r="9" spans="1:71" s="24" customFormat="1">
      <c r="A9" s="6"/>
      <c r="B9" s="202" t="s">
        <v>3</v>
      </c>
      <c r="C9" s="202"/>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c r="BL9" s="8">
        <v>51218.556398000401</v>
      </c>
      <c r="BM9" s="8">
        <v>51153.153901987826</v>
      </c>
      <c r="BN9" s="8">
        <v>50859.024715923289</v>
      </c>
      <c r="BO9" s="8">
        <v>52996.887017759829</v>
      </c>
      <c r="BP9" s="8">
        <v>52433.035322000003</v>
      </c>
      <c r="BQ9" s="8">
        <v>49902.077615000002</v>
      </c>
      <c r="BR9" s="8">
        <v>49940.361699000001</v>
      </c>
      <c r="BS9" s="8">
        <v>49859.453337999999</v>
      </c>
    </row>
    <row r="10" spans="1:71"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c r="BL10" s="8">
        <v>30296.75</v>
      </c>
      <c r="BM10" s="8">
        <v>30296.75</v>
      </c>
      <c r="BN10" s="8">
        <v>30296.75</v>
      </c>
      <c r="BO10" s="8">
        <v>33912.15</v>
      </c>
      <c r="BP10" s="8">
        <v>32904.649999999994</v>
      </c>
      <c r="BQ10" s="8">
        <v>32353.95</v>
      </c>
      <c r="BR10" s="8">
        <v>32353.95</v>
      </c>
      <c r="BS10" s="8">
        <v>32361.45</v>
      </c>
    </row>
    <row r="11" spans="1:71"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 t="shared" ref="BH11:BN11" si="0">+BH8/BH9</f>
        <v>2.2030244943680479</v>
      </c>
      <c r="BI11" s="21">
        <f t="shared" si="0"/>
        <v>2.2123426331186034</v>
      </c>
      <c r="BJ11" s="21">
        <f t="shared" si="0"/>
        <v>2.1898675644681291</v>
      </c>
      <c r="BK11" s="21">
        <f t="shared" si="0"/>
        <v>1.8039186516242738</v>
      </c>
      <c r="BL11" s="21">
        <f t="shared" si="0"/>
        <v>1.7986212518283027</v>
      </c>
      <c r="BM11" s="21">
        <f t="shared" si="0"/>
        <v>1.7989538746629266</v>
      </c>
      <c r="BN11" s="21">
        <f t="shared" si="0"/>
        <v>1.7912240387147613</v>
      </c>
      <c r="BO11" s="21">
        <f t="shared" ref="BO11:BQ11" si="1">+BO8/BO9</f>
        <v>1.6993883024580132</v>
      </c>
      <c r="BP11" s="21">
        <f t="shared" si="1"/>
        <v>1.7112675208990256</v>
      </c>
      <c r="BQ11" s="21">
        <f t="shared" si="1"/>
        <v>1.7889263762476313</v>
      </c>
      <c r="BR11" s="21">
        <f t="shared" ref="BR11:BS11" si="2">+BR8/BR9</f>
        <v>1.7658757742666866</v>
      </c>
      <c r="BS11" s="21">
        <f t="shared" si="2"/>
        <v>1.7356114848775683</v>
      </c>
    </row>
    <row r="12" spans="1:71" s="24" customFormat="1">
      <c r="B12" s="202" t="s">
        <v>0</v>
      </c>
      <c r="C12" s="202"/>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c r="BL12" s="139">
        <v>67818.362118599995</v>
      </c>
      <c r="BM12" s="139">
        <v>67768.680447260005</v>
      </c>
      <c r="BN12" s="139">
        <v>67256.525250530001</v>
      </c>
      <c r="BO12" s="139">
        <v>67666.380654870009</v>
      </c>
      <c r="BP12" s="139">
        <v>67316.080481090001</v>
      </c>
      <c r="BQ12" s="139">
        <v>66851.434713459996</v>
      </c>
      <c r="BR12" s="139">
        <v>65982.418919110001</v>
      </c>
      <c r="BS12" s="139">
        <v>65615.344895440008</v>
      </c>
    </row>
    <row r="13" spans="1:71" s="25" customFormat="1">
      <c r="B13" s="204" t="s">
        <v>6</v>
      </c>
      <c r="C13" s="204"/>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 t="shared" ref="BH13:BN13" si="3">+BH12/BH9</f>
        <v>1.427474551831474</v>
      </c>
      <c r="BI13" s="11">
        <f t="shared" si="3"/>
        <v>1.4430816145968461</v>
      </c>
      <c r="BJ13" s="11">
        <f t="shared" si="3"/>
        <v>1.4632807701537742</v>
      </c>
      <c r="BK13" s="11">
        <f t="shared" si="3"/>
        <v>1.3178223496385884</v>
      </c>
      <c r="BL13" s="11">
        <f t="shared" si="3"/>
        <v>1.3240974929400326</v>
      </c>
      <c r="BM13" s="11">
        <f t="shared" si="3"/>
        <v>1.3248192003392092</v>
      </c>
      <c r="BN13" s="11">
        <f t="shared" si="3"/>
        <v>1.3224108332040601</v>
      </c>
      <c r="BO13" s="11">
        <f t="shared" ref="BO13:BQ13" si="4">+BO12/BO9</f>
        <v>1.2767991567541368</v>
      </c>
      <c r="BP13" s="11">
        <f t="shared" si="4"/>
        <v>1.2838486284017459</v>
      </c>
      <c r="BQ13" s="11">
        <f t="shared" si="4"/>
        <v>1.3396523333001511</v>
      </c>
      <c r="BR13" s="11">
        <f t="shared" ref="BR13:BS13" si="5">+BR12/BR9</f>
        <v>1.3212242898198958</v>
      </c>
      <c r="BS13" s="11">
        <f t="shared" si="5"/>
        <v>1.3160061032083514</v>
      </c>
    </row>
    <row r="14" spans="1:71" s="24" customFormat="1">
      <c r="B14" s="202" t="s">
        <v>7</v>
      </c>
      <c r="C14" s="202"/>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 t="shared" ref="BH14:BN14" si="6">+BH12*0.8</f>
        <v>51173.646189552004</v>
      </c>
      <c r="BI14" s="12">
        <f t="shared" si="6"/>
        <v>51542.578127368004</v>
      </c>
      <c r="BJ14" s="12">
        <f t="shared" si="6"/>
        <v>52151.746518016007</v>
      </c>
      <c r="BK14" s="12">
        <f t="shared" si="6"/>
        <v>54494.593412416012</v>
      </c>
      <c r="BL14" s="12">
        <f t="shared" si="6"/>
        <v>54254.689694879999</v>
      </c>
      <c r="BM14" s="12">
        <f t="shared" si="6"/>
        <v>54214.94435780801</v>
      </c>
      <c r="BN14" s="12">
        <f t="shared" si="6"/>
        <v>53805.220200424003</v>
      </c>
      <c r="BO14" s="12">
        <f t="shared" ref="BO14:BP14" si="7">+BO12*0.8</f>
        <v>54133.104523896007</v>
      </c>
      <c r="BP14" s="12">
        <f t="shared" si="7"/>
        <v>53852.864384872002</v>
      </c>
      <c r="BQ14" s="12">
        <f t="shared" ref="BQ14" si="8">+BQ12*0.8</f>
        <v>53481.147770768002</v>
      </c>
      <c r="BR14" s="12">
        <f>+BR12*0.8</f>
        <v>52785.935135288004</v>
      </c>
      <c r="BS14" s="12">
        <f>+BS12*0.8</f>
        <v>52492.27591635201</v>
      </c>
    </row>
    <row r="15" spans="1:71"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 t="shared" ref="BH15:BN15" si="9">+BH14-BH9</f>
        <v>6362.2990066063066</v>
      </c>
      <c r="BI15" s="22">
        <f t="shared" si="9"/>
        <v>6896.3003233164854</v>
      </c>
      <c r="BJ15" s="22">
        <f t="shared" si="9"/>
        <v>7601.3878464745867</v>
      </c>
      <c r="BK15" s="22">
        <f t="shared" si="9"/>
        <v>2804.589988053558</v>
      </c>
      <c r="BL15" s="22">
        <f t="shared" si="9"/>
        <v>3036.1332968795978</v>
      </c>
      <c r="BM15" s="22">
        <f t="shared" si="9"/>
        <v>3061.7904558201844</v>
      </c>
      <c r="BN15" s="22">
        <f t="shared" si="9"/>
        <v>2946.1954845007131</v>
      </c>
      <c r="BO15" s="22">
        <f t="shared" ref="BO15:BP15" si="10">+BO14-BO9</f>
        <v>1136.2175061361777</v>
      </c>
      <c r="BP15" s="22">
        <f t="shared" si="10"/>
        <v>1419.8290628719988</v>
      </c>
      <c r="BQ15" s="22">
        <f t="shared" ref="BQ15:BS15" si="11">+BQ14-BQ9</f>
        <v>3579.0701557680004</v>
      </c>
      <c r="BR15" s="22">
        <f t="shared" ref="BR15" si="12">+BR14-BR9</f>
        <v>2845.573436288003</v>
      </c>
      <c r="BS15" s="22">
        <f t="shared" si="11"/>
        <v>2632.8225783520102</v>
      </c>
    </row>
    <row r="16" spans="1:71"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3">
    <mergeCell ref="AR6:AU6"/>
    <mergeCell ref="AZ6:BC6"/>
    <mergeCell ref="BP6:BS6"/>
    <mergeCell ref="B5:C5"/>
    <mergeCell ref="D6:G6"/>
    <mergeCell ref="H6:K6"/>
    <mergeCell ref="L6:O6"/>
    <mergeCell ref="P6:S6"/>
    <mergeCell ref="BL6:BO6"/>
    <mergeCell ref="BH6:BK6"/>
    <mergeCell ref="BD6:BG6"/>
    <mergeCell ref="AV6:AY6"/>
    <mergeCell ref="AN6:AQ6"/>
    <mergeCell ref="B14:C14"/>
    <mergeCell ref="X6:AA6"/>
    <mergeCell ref="AB6:AE6"/>
    <mergeCell ref="AF6:AI6"/>
    <mergeCell ref="AJ6:AM6"/>
    <mergeCell ref="T6:W6"/>
    <mergeCell ref="B8:C8"/>
    <mergeCell ref="B9:C9"/>
    <mergeCell ref="B12:C12"/>
    <mergeCell ref="B13:C1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X111"/>
  <sheetViews>
    <sheetView zoomScale="70" zoomScaleNormal="70" workbookViewId="0">
      <pane xSplit="1" topLeftCell="AK1" activePane="topRight" state="frozen"/>
      <selection pane="topRight" activeCell="B1" sqref="B1"/>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5" width="15.7109375" collapsed="true"/>
    <col min="8" max="8" customWidth="true" style="13" width="15.85546875" collapsed="true"/>
    <col min="9" max="9" customWidth="true" style="67" width="16.85546875" collapsed="true"/>
    <col min="10" max="10" customWidth="true" style="13" width="16.0" collapsed="true"/>
    <col min="11" max="11" customWidth="true" style="55"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6" width="19.5703125" collapsed="true"/>
    <col min="19" max="19" customWidth="true" style="13" width="17.0" collapsed="true"/>
    <col min="20" max="20" customWidth="true" style="13" width="16.140625" collapsed="true"/>
    <col min="21" max="21" bestFit="true" customWidth="true" style="66"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0"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43" customWidth="true" style="13" width="20.5703125" collapsed="true"/>
    <col min="44" max="44" customWidth="true" style="13" width="18.140625" collapsed="true"/>
    <col min="45" max="45" customWidth="true" style="13" width="21.5703125" collapsed="true"/>
    <col min="46" max="46" customWidth="true" style="13" width="22.140625" collapsed="true"/>
    <col min="47" max="50" customWidth="true" style="13" width="20.5703125" collapsed="true"/>
    <col min="51" max="16384" style="13" width="11.42578125" collapsed="true"/>
  </cols>
  <sheetData>
    <row r="1" spans="1:50">
      <c r="G1" s="13"/>
    </row>
    <row r="2" spans="1:50">
      <c r="G2" s="13"/>
    </row>
    <row r="3" spans="1:50"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50"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50" ht="28.5">
      <c r="B5" s="45"/>
      <c r="C5" s="46"/>
      <c r="D5" s="49"/>
      <c r="E5" s="49"/>
      <c r="G5" s="13"/>
      <c r="N5" s="72"/>
      <c r="AE5" s="137"/>
      <c r="AF5" s="137"/>
      <c r="AG5" s="137"/>
      <c r="AH5" s="137"/>
      <c r="AI5" s="137"/>
      <c r="AJ5" s="137"/>
      <c r="AK5" s="137"/>
      <c r="AL5" s="137"/>
      <c r="AM5" s="137"/>
      <c r="AN5" s="137"/>
      <c r="AO5" s="137"/>
      <c r="AP5" s="137"/>
    </row>
    <row r="6" spans="1:50" ht="36.75" thickBot="1">
      <c r="A6" s="95" t="s">
        <v>61</v>
      </c>
      <c r="B6" s="45"/>
      <c r="C6" s="50"/>
      <c r="E6" s="49"/>
      <c r="G6" s="13"/>
      <c r="N6" s="76"/>
      <c r="AE6" s="138"/>
      <c r="AF6" s="138"/>
      <c r="AG6" s="138"/>
      <c r="AH6" s="138"/>
      <c r="AI6" s="138"/>
      <c r="AJ6" s="138"/>
      <c r="AK6" s="138"/>
      <c r="AL6" s="138"/>
      <c r="AM6" s="138"/>
      <c r="AN6" s="138"/>
      <c r="AO6" s="138"/>
      <c r="AP6" s="138"/>
    </row>
    <row r="7" spans="1:50" ht="21.75" thickBot="1">
      <c r="B7" s="43">
        <v>2007</v>
      </c>
      <c r="C7" s="210">
        <v>2008</v>
      </c>
      <c r="D7" s="210"/>
      <c r="E7" s="210"/>
      <c r="F7" s="210"/>
      <c r="G7" s="210">
        <v>2009</v>
      </c>
      <c r="H7" s="210"/>
      <c r="I7" s="210"/>
      <c r="J7" s="210"/>
      <c r="K7" s="210">
        <v>2010</v>
      </c>
      <c r="L7" s="210"/>
      <c r="M7" s="210"/>
      <c r="N7" s="210"/>
      <c r="O7" s="210">
        <v>2011</v>
      </c>
      <c r="P7" s="210"/>
      <c r="Q7" s="210"/>
      <c r="R7" s="210"/>
      <c r="S7" s="215">
        <v>2012</v>
      </c>
      <c r="T7" s="216"/>
      <c r="U7" s="216"/>
      <c r="V7" s="216"/>
      <c r="W7" s="215">
        <v>2013</v>
      </c>
      <c r="X7" s="216"/>
      <c r="Y7" s="216"/>
      <c r="Z7" s="216"/>
      <c r="AA7" s="215">
        <v>2014</v>
      </c>
      <c r="AB7" s="216"/>
      <c r="AC7" s="216"/>
      <c r="AD7" s="216"/>
      <c r="AE7" s="218">
        <v>2015</v>
      </c>
      <c r="AF7" s="219"/>
      <c r="AG7" s="219"/>
      <c r="AH7" s="219"/>
      <c r="AI7" s="218">
        <v>2016</v>
      </c>
      <c r="AJ7" s="219"/>
      <c r="AK7" s="219"/>
      <c r="AL7" s="219"/>
      <c r="AM7" s="218">
        <v>2017</v>
      </c>
      <c r="AN7" s="219"/>
      <c r="AO7" s="219"/>
      <c r="AP7" s="219"/>
      <c r="AQ7" s="218">
        <v>2018</v>
      </c>
      <c r="AR7" s="219"/>
      <c r="AS7" s="219"/>
      <c r="AT7" s="219"/>
      <c r="AU7" s="218">
        <v>2019</v>
      </c>
      <c r="AV7" s="219"/>
      <c r="AW7" s="219"/>
      <c r="AX7" s="219"/>
    </row>
    <row r="8" spans="1:50"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c r="AW8" s="32" t="s">
        <v>87</v>
      </c>
      <c r="AX8" s="32" t="s">
        <v>84</v>
      </c>
    </row>
    <row r="9" spans="1:50">
      <c r="G9" s="13"/>
      <c r="X9" s="66"/>
    </row>
    <row r="10" spans="1:50"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c r="AQ10" s="97">
        <v>70833.521378610007</v>
      </c>
      <c r="AR10" s="97">
        <v>70728.456830390001</v>
      </c>
      <c r="AS10" s="97">
        <v>70199.126821049998</v>
      </c>
      <c r="AT10" s="97">
        <v>69843.956435140004</v>
      </c>
      <c r="AU10" s="97">
        <v>69583.825145540002</v>
      </c>
      <c r="AV10" s="97">
        <v>69379.458367009996</v>
      </c>
      <c r="AW10" s="97">
        <v>68468.316242770001</v>
      </c>
      <c r="AX10" s="97">
        <v>67646.850434930006</v>
      </c>
    </row>
    <row r="11" spans="1:50"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c r="AQ11" s="97">
        <v>1092527</v>
      </c>
      <c r="AR11" s="97">
        <v>1092858</v>
      </c>
      <c r="AS11" s="97">
        <v>1089856</v>
      </c>
      <c r="AT11" s="97">
        <v>1090378</v>
      </c>
      <c r="AU11" s="97">
        <v>1088856</v>
      </c>
      <c r="AV11" s="97">
        <v>1087913</v>
      </c>
      <c r="AW11" s="97">
        <v>1080849</v>
      </c>
      <c r="AX11" s="97">
        <v>1074715</v>
      </c>
    </row>
    <row r="12" spans="1:50"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c r="AQ12" s="97">
        <v>64834.572855966035</v>
      </c>
      <c r="AR12" s="97">
        <v>64718.798627442906</v>
      </c>
      <c r="AS12" s="97">
        <v>64411.378036226808</v>
      </c>
      <c r="AT12" s="97">
        <v>64054.81074924476</v>
      </c>
      <c r="AU12" s="97">
        <v>63905.443093981201</v>
      </c>
      <c r="AV12" s="97">
        <v>63772.98402262864</v>
      </c>
      <c r="AW12" s="97">
        <v>63346.791497026876</v>
      </c>
      <c r="AX12" s="97">
        <v>62943.990206640832</v>
      </c>
    </row>
    <row r="13" spans="1:50"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c r="AQ13" s="97">
        <v>963461</v>
      </c>
      <c r="AR13" s="97">
        <v>964242</v>
      </c>
      <c r="AS13" s="97">
        <v>962103</v>
      </c>
      <c r="AT13" s="97">
        <v>963163</v>
      </c>
      <c r="AU13" s="97">
        <v>962277</v>
      </c>
      <c r="AV13" s="97">
        <v>961966</v>
      </c>
      <c r="AW13" s="97">
        <v>956654</v>
      </c>
      <c r="AX13" s="97">
        <v>951960</v>
      </c>
    </row>
    <row r="14" spans="1:50"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c r="AQ14" s="97">
        <v>1178640</v>
      </c>
      <c r="AR14" s="97">
        <v>1179564</v>
      </c>
      <c r="AS14" s="97">
        <v>1176652</v>
      </c>
      <c r="AT14" s="97">
        <v>1177527</v>
      </c>
      <c r="AU14" s="97">
        <v>1176335</v>
      </c>
      <c r="AV14" s="97">
        <v>1175889</v>
      </c>
      <c r="AW14" s="97">
        <v>1168502</v>
      </c>
      <c r="AX14" s="97">
        <v>1162281</v>
      </c>
    </row>
    <row r="15" spans="1:50"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row>
    <row r="16" spans="1:50"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c r="AQ16" s="101">
        <v>8.913463163905833</v>
      </c>
      <c r="AR16" s="101">
        <v>8.9150946041596661</v>
      </c>
      <c r="AS16" s="101">
        <v>8.9600073956158344</v>
      </c>
      <c r="AT16" s="101">
        <v>9.0015477874345002</v>
      </c>
      <c r="AU16" s="97">
        <f>108.246205593068/12</f>
        <v>9.0205171327556659</v>
      </c>
      <c r="AV16" s="97">
        <f>108.404585841155/12</f>
        <v>9.033715486762917</v>
      </c>
      <c r="AW16" s="97">
        <v>9.1044991602763634</v>
      </c>
      <c r="AX16" s="97">
        <v>9.1647746109000945</v>
      </c>
    </row>
    <row r="17" spans="1:50"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c r="AQ17" s="101">
        <v>17.706902716112083</v>
      </c>
      <c r="AR17" s="101">
        <v>17.662290045695833</v>
      </c>
      <c r="AS17" s="101">
        <v>17.603891217934834</v>
      </c>
      <c r="AT17" s="101">
        <v>17.534294333929918</v>
      </c>
      <c r="AU17" s="97">
        <f>209.863693338619/12</f>
        <v>17.488641111551583</v>
      </c>
      <c r="AV17" s="97">
        <f>209.445848955167/12</f>
        <v>17.453820746263919</v>
      </c>
      <c r="AW17" s="97">
        <v>17.372605387519599</v>
      </c>
      <c r="AX17" s="97">
        <v>17.295041305280797</v>
      </c>
    </row>
    <row r="18" spans="1:50"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row>
    <row r="19" spans="1:50"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c r="AQ19" s="104">
        <v>0.91433905046075703</v>
      </c>
      <c r="AR19" s="104">
        <v>0.82363198369160262</v>
      </c>
      <c r="AS19" s="104">
        <v>0.81501815749742146</v>
      </c>
      <c r="AT19" s="104">
        <v>0.80592135067437165</v>
      </c>
      <c r="AU19" s="104">
        <v>0.79394667405836061</v>
      </c>
      <c r="AV19" s="104">
        <v>0.78267237460634842</v>
      </c>
      <c r="AW19" s="104">
        <v>0.77529755069382777</v>
      </c>
      <c r="AX19" s="104">
        <v>0.76719671298756897</v>
      </c>
    </row>
    <row r="20" spans="1:50"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c r="AQ20" s="104">
        <v>1.254321189412743E-2</v>
      </c>
      <c r="AR20" s="104">
        <v>9.9541866270991004E-3</v>
      </c>
      <c r="AS20" s="104">
        <v>9.8142242293947565E-3</v>
      </c>
      <c r="AT20" s="104">
        <v>9.7832598006757782E-3</v>
      </c>
      <c r="AU20" s="104">
        <v>9.8644595315473468E-3</v>
      </c>
      <c r="AV20" s="104">
        <v>1.0017758633422134E-2</v>
      </c>
      <c r="AW20" s="104">
        <v>9.9909573857381462E-3</v>
      </c>
      <c r="AX20" s="104">
        <v>9.6002379060891839E-3</v>
      </c>
    </row>
    <row r="21" spans="1:50"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c r="AQ21" s="104">
        <v>2.6137282222455691E-2</v>
      </c>
      <c r="AR21" s="104">
        <v>3.092326875496405E-2</v>
      </c>
      <c r="AS21" s="104">
        <v>3.045528392084227E-2</v>
      </c>
      <c r="AT21" s="104">
        <v>2.9862435048824333E-2</v>
      </c>
      <c r="AU21" s="104">
        <v>2.9480594334252083E-2</v>
      </c>
      <c r="AV21" s="104">
        <v>2.9138486218172187E-2</v>
      </c>
      <c r="AW21" s="104">
        <v>2.8909864068957233E-2</v>
      </c>
      <c r="AX21" s="104">
        <v>2.8649226002208011E-2</v>
      </c>
    </row>
    <row r="22" spans="1:50">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row>
    <row r="23" spans="1:50"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c r="AQ23" s="109"/>
      <c r="AR23" s="109"/>
      <c r="AS23" s="109"/>
      <c r="AT23" s="109"/>
      <c r="AU23" s="109"/>
      <c r="AV23" s="109"/>
      <c r="AW23" s="109"/>
      <c r="AX23" s="109"/>
    </row>
    <row r="24" spans="1:50"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c r="AQ24" s="109">
        <v>0.52444362408503298</v>
      </c>
      <c r="AR24" s="109">
        <v>0.52730265428138701</v>
      </c>
      <c r="AS24" s="109">
        <v>0.52533142003534405</v>
      </c>
      <c r="AT24" s="109">
        <v>0.52910847066539402</v>
      </c>
      <c r="AU24" s="109">
        <v>0.53040528582426494</v>
      </c>
      <c r="AV24" s="109">
        <v>0.53139586390839899</v>
      </c>
      <c r="AW24" s="109">
        <v>0.52719853258871507</v>
      </c>
      <c r="AX24" s="109">
        <v>0.52424197294890096</v>
      </c>
    </row>
    <row r="25" spans="1:50"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50" ht="15.75" thickBot="1">
      <c r="C26" s="35"/>
      <c r="G26" s="54"/>
      <c r="H26" s="65"/>
      <c r="I26" s="65"/>
      <c r="J26" s="65"/>
      <c r="K26" s="54"/>
      <c r="M26" s="60"/>
      <c r="N26" s="60"/>
      <c r="O26" s="60"/>
      <c r="P26" s="60"/>
      <c r="Q26" s="60"/>
      <c r="S26" s="66"/>
      <c r="T26" s="66"/>
      <c r="X26" s="66"/>
    </row>
    <row r="27" spans="1:50" ht="21.75" thickBot="1">
      <c r="B27" s="43">
        <v>2007</v>
      </c>
      <c r="C27" s="210">
        <v>2008</v>
      </c>
      <c r="D27" s="210"/>
      <c r="E27" s="210"/>
      <c r="F27" s="210"/>
      <c r="G27" s="210">
        <v>2009</v>
      </c>
      <c r="H27" s="210"/>
      <c r="I27" s="210"/>
      <c r="J27" s="210"/>
      <c r="K27" s="210">
        <v>2010</v>
      </c>
      <c r="L27" s="210"/>
      <c r="M27" s="210"/>
      <c r="N27" s="210"/>
      <c r="O27" s="210">
        <v>2011</v>
      </c>
      <c r="P27" s="210"/>
      <c r="Q27" s="210"/>
      <c r="R27" s="210"/>
      <c r="S27" s="215">
        <v>2012</v>
      </c>
      <c r="T27" s="216"/>
      <c r="U27" s="216"/>
      <c r="V27" s="216"/>
      <c r="W27" s="215">
        <v>2013</v>
      </c>
      <c r="X27" s="216"/>
      <c r="Y27" s="216"/>
      <c r="Z27" s="216"/>
      <c r="AA27" s="215">
        <v>2014</v>
      </c>
      <c r="AB27" s="216"/>
      <c r="AC27" s="216"/>
      <c r="AD27" s="216"/>
      <c r="AE27" s="218">
        <v>2015</v>
      </c>
      <c r="AF27" s="219"/>
      <c r="AG27" s="219"/>
      <c r="AH27" s="219"/>
      <c r="AI27" s="218">
        <v>2016</v>
      </c>
      <c r="AJ27" s="219"/>
      <c r="AK27" s="219"/>
      <c r="AL27" s="219"/>
      <c r="AM27" s="218">
        <v>2017</v>
      </c>
      <c r="AN27" s="219"/>
      <c r="AO27" s="219"/>
      <c r="AP27" s="219"/>
      <c r="AQ27" s="218">
        <f>+$AQ$7</f>
        <v>2018</v>
      </c>
      <c r="AR27" s="219"/>
      <c r="AS27" s="219"/>
      <c r="AT27" s="219"/>
      <c r="AU27" s="215">
        <v>2019</v>
      </c>
      <c r="AV27" s="216"/>
      <c r="AW27" s="216"/>
      <c r="AX27" s="216"/>
    </row>
    <row r="28" spans="1:50"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c r="AW28" s="32" t="s">
        <v>87</v>
      </c>
      <c r="AX28" s="32" t="s">
        <v>84</v>
      </c>
    </row>
    <row r="29" spans="1:50">
      <c r="C29" s="35"/>
      <c r="G29" s="54"/>
      <c r="H29" s="65"/>
      <c r="I29" s="65"/>
      <c r="J29" s="65"/>
      <c r="K29" s="54"/>
      <c r="M29" s="60"/>
      <c r="N29" s="60"/>
      <c r="O29" s="60"/>
      <c r="P29" s="60"/>
      <c r="Q29" s="60"/>
      <c r="S29" s="66"/>
      <c r="T29" s="66"/>
      <c r="X29" s="66"/>
    </row>
    <row r="30" spans="1:50" ht="21">
      <c r="A30" s="38" t="s">
        <v>9</v>
      </c>
      <c r="B30" s="212">
        <v>0.25206499355554907</v>
      </c>
      <c r="C30" s="212">
        <v>0.2539491657845977</v>
      </c>
      <c r="D30" s="212">
        <v>0.25628427376955371</v>
      </c>
      <c r="E30" s="212">
        <v>0.25860180244790376</v>
      </c>
      <c r="F30" s="212">
        <v>0.26244004803496213</v>
      </c>
      <c r="G30" s="211">
        <v>0.26597383872599667</v>
      </c>
      <c r="H30" s="211">
        <v>0.26946692982404941</v>
      </c>
      <c r="I30" s="211">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c r="AQ30" s="172">
        <v>0.3223874910754595</v>
      </c>
      <c r="AR30" s="172">
        <v>0.32397152883059233</v>
      </c>
      <c r="AS30" s="172">
        <v>0.32674352740470342</v>
      </c>
      <c r="AT30" s="172">
        <v>0.32841786003576678</v>
      </c>
      <c r="AU30" s="178">
        <v>0.33011825036730286</v>
      </c>
      <c r="AV30" s="184">
        <v>0.33157843377988627</v>
      </c>
      <c r="AW30" s="196">
        <v>0.33622751118815375</v>
      </c>
      <c r="AX30" s="190">
        <v>0.33984047121533645</v>
      </c>
    </row>
    <row r="31" spans="1:50" ht="21">
      <c r="A31" s="38" t="s">
        <v>10</v>
      </c>
      <c r="B31" s="212"/>
      <c r="C31" s="212"/>
      <c r="D31" s="212"/>
      <c r="E31" s="212"/>
      <c r="F31" s="212"/>
      <c r="G31" s="211"/>
      <c r="H31" s="211"/>
      <c r="I31" s="211"/>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c r="AQ31" s="172">
        <v>0.18488960116748887</v>
      </c>
      <c r="AR31" s="172">
        <v>0.18345411448132759</v>
      </c>
      <c r="AS31" s="172">
        <v>0.18293099859967635</v>
      </c>
      <c r="AT31" s="172">
        <v>0.18054118205803391</v>
      </c>
      <c r="AU31" s="178">
        <v>0.17970230576209523</v>
      </c>
      <c r="AV31" s="184">
        <v>0.17835523020116198</v>
      </c>
      <c r="AW31" s="196">
        <v>0.17766604937323144</v>
      </c>
      <c r="AX31" s="190">
        <v>0.177224762809645</v>
      </c>
    </row>
    <row r="32" spans="1:50"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c r="AQ32" s="172">
        <v>0.17600144959607597</v>
      </c>
      <c r="AR32" s="172">
        <v>0.17210070902691971</v>
      </c>
      <c r="AS32" s="172">
        <v>0.16963794049599379</v>
      </c>
      <c r="AT32" s="172">
        <v>0.16612055797404005</v>
      </c>
      <c r="AU32" s="178">
        <v>0.16344365110918249</v>
      </c>
      <c r="AV32" s="184">
        <v>0.16166016234169925</v>
      </c>
      <c r="AW32" s="196">
        <v>0.16066311537713027</v>
      </c>
      <c r="AX32" s="190">
        <v>0.15901705494932453</v>
      </c>
    </row>
    <row r="33" spans="1:50"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c r="AQ33" s="172">
        <v>0.13967439012862115</v>
      </c>
      <c r="AR33" s="172">
        <v>0.13878402788271149</v>
      </c>
      <c r="AS33" s="172">
        <v>0.13762411301621791</v>
      </c>
      <c r="AT33" s="172">
        <v>0.13623483397144306</v>
      </c>
      <c r="AU33" s="178">
        <v>0.13554618122634979</v>
      </c>
      <c r="AV33" s="184">
        <v>0.13487654363686383</v>
      </c>
      <c r="AW33" s="196">
        <v>0.13441130479503785</v>
      </c>
      <c r="AX33" s="190">
        <v>0.13342149374643447</v>
      </c>
    </row>
    <row r="34" spans="1:50"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c r="AQ34" s="172">
        <v>8.6302313202037226E-2</v>
      </c>
      <c r="AR34" s="172">
        <v>8.8220713862499731E-2</v>
      </c>
      <c r="AS34" s="172">
        <v>8.9836057543082576E-2</v>
      </c>
      <c r="AT34" s="172">
        <v>9.135485808761816E-2</v>
      </c>
      <c r="AU34" s="178">
        <v>9.290123161509381E-2</v>
      </c>
      <c r="AV34" s="184">
        <v>9.4498263804946303E-2</v>
      </c>
      <c r="AW34" s="196">
        <v>9.4130489107953838E-2</v>
      </c>
      <c r="AX34" s="190">
        <v>9.4112718026597764E-2</v>
      </c>
    </row>
    <row r="35" spans="1:50" ht="21">
      <c r="A35" s="38" t="s">
        <v>14</v>
      </c>
      <c r="B35" s="212">
        <v>5.6854126167914271E-2</v>
      </c>
      <c r="C35" s="212">
        <v>5.3776606886621496E-2</v>
      </c>
      <c r="D35" s="212">
        <v>5.9464643756691117E-2</v>
      </c>
      <c r="E35" s="212">
        <v>6.1111071434316488E-2</v>
      </c>
      <c r="F35" s="212">
        <v>5.9201827483734856E-2</v>
      </c>
      <c r="G35" s="211">
        <v>5.9496800519241076E-2</v>
      </c>
      <c r="H35" s="211">
        <v>5.9028221193777271E-2</v>
      </c>
      <c r="I35" s="211">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c r="AQ35" s="172">
        <v>1.7038934134290588E-2</v>
      </c>
      <c r="AR35" s="172">
        <v>1.742079640892974E-2</v>
      </c>
      <c r="AS35" s="172">
        <v>1.7390290424580242E-2</v>
      </c>
      <c r="AT35" s="172">
        <v>1.7323052308664291E-2</v>
      </c>
      <c r="AU35" s="178">
        <v>1.7046296406802615E-2</v>
      </c>
      <c r="AV35" s="184">
        <v>1.6813367234424434E-2</v>
      </c>
      <c r="AW35" s="196">
        <v>1.6913241711450481E-2</v>
      </c>
      <c r="AX35" s="190">
        <v>1.6929387974708374E-2</v>
      </c>
    </row>
    <row r="36" spans="1:50" ht="21">
      <c r="A36" s="38" t="s">
        <v>15</v>
      </c>
      <c r="B36" s="212"/>
      <c r="C36" s="212"/>
      <c r="D36" s="212"/>
      <c r="E36" s="212"/>
      <c r="F36" s="212"/>
      <c r="G36" s="211"/>
      <c r="H36" s="211"/>
      <c r="I36" s="211"/>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c r="AQ36" s="172">
        <v>1.2740710645828823E-2</v>
      </c>
      <c r="AR36" s="172">
        <v>1.2990111821374146E-2</v>
      </c>
      <c r="AS36" s="172">
        <v>1.3154740633085662E-2</v>
      </c>
      <c r="AT36" s="172">
        <v>1.3366953755361505E-2</v>
      </c>
      <c r="AU36" s="178">
        <v>1.3462365804562877E-2</v>
      </c>
      <c r="AV36" s="184">
        <v>1.3492694738953511E-2</v>
      </c>
      <c r="AW36" s="196">
        <v>1.346116048220076E-2</v>
      </c>
      <c r="AX36" s="190">
        <v>1.3557048908169897E-2</v>
      </c>
    </row>
    <row r="37" spans="1:50" ht="21">
      <c r="A37" s="38" t="s">
        <v>16</v>
      </c>
      <c r="B37" s="212">
        <v>6.3362559893066994E-2</v>
      </c>
      <c r="C37" s="212">
        <v>5.9123296123711172E-2</v>
      </c>
      <c r="D37" s="212">
        <v>6.0059749775162263E-2</v>
      </c>
      <c r="E37" s="212">
        <v>6.0018835659006974E-2</v>
      </c>
      <c r="F37" s="212">
        <v>5.9355405434447325E-2</v>
      </c>
      <c r="G37" s="211">
        <v>5.8417653113413445E-2</v>
      </c>
      <c r="H37" s="211">
        <v>5.488733898600464E-2</v>
      </c>
      <c r="I37" s="211">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c r="AQ37" s="172">
        <v>1.0264784882197932E-2</v>
      </c>
      <c r="AR37" s="172">
        <v>1.0593742946870804E-2</v>
      </c>
      <c r="AS37" s="172">
        <v>1.0857919762635006E-2</v>
      </c>
      <c r="AT37" s="172">
        <v>1.1194052836282926E-2</v>
      </c>
      <c r="AU37" s="178">
        <v>1.1193673231543003E-2</v>
      </c>
      <c r="AV37" s="184">
        <v>1.116325599708452E-2</v>
      </c>
      <c r="AW37" s="196">
        <v>1.1133154107619708E-2</v>
      </c>
      <c r="AX37" s="190">
        <v>1.1350118077685704E-2</v>
      </c>
    </row>
    <row r="38" spans="1:50" ht="21">
      <c r="A38" s="38" t="s">
        <v>17</v>
      </c>
      <c r="B38" s="212"/>
      <c r="C38" s="212"/>
      <c r="D38" s="212"/>
      <c r="E38" s="212"/>
      <c r="F38" s="212"/>
      <c r="G38" s="211"/>
      <c r="H38" s="211"/>
      <c r="I38" s="211"/>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c r="AQ38" s="172">
        <v>8.2590327447233294E-3</v>
      </c>
      <c r="AR38" s="172">
        <v>8.7659078111485683E-3</v>
      </c>
      <c r="AS38" s="172">
        <v>8.9892279308348404E-3</v>
      </c>
      <c r="AT38" s="172">
        <v>9.3538893439791514E-3</v>
      </c>
      <c r="AU38" s="178">
        <v>9.4031027653549131E-3</v>
      </c>
      <c r="AV38" s="184">
        <v>9.5238198063562693E-3</v>
      </c>
      <c r="AW38" s="196">
        <v>9.523366500470266E-3</v>
      </c>
      <c r="AX38" s="190">
        <v>9.5739435093578611E-3</v>
      </c>
    </row>
    <row r="39" spans="1:50" ht="21">
      <c r="A39" s="38" t="s">
        <v>18</v>
      </c>
      <c r="B39" s="212">
        <v>3.2839317383857175E-3</v>
      </c>
      <c r="C39" s="212">
        <v>3.1836313437919842E-3</v>
      </c>
      <c r="D39" s="212">
        <v>3.1754351814090608E-3</v>
      </c>
      <c r="E39" s="212">
        <v>3.1986581551227567E-3</v>
      </c>
      <c r="F39" s="212">
        <v>3.3413994857330563E-3</v>
      </c>
      <c r="G39" s="211">
        <v>3.3463357211661049E-3</v>
      </c>
      <c r="H39" s="211">
        <v>3.3838847556414181E-3</v>
      </c>
      <c r="I39" s="211">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c r="AQ39" s="172">
        <v>6.3797866090060532E-3</v>
      </c>
      <c r="AR39" s="172">
        <v>6.5169883979703733E-3</v>
      </c>
      <c r="AS39" s="172">
        <v>6.5279883739605979E-3</v>
      </c>
      <c r="AT39" s="172">
        <v>7.066477404789228E-3</v>
      </c>
      <c r="AU39" s="178">
        <v>7.1365221407611694E-3</v>
      </c>
      <c r="AV39" s="184">
        <v>7.0943643436404092E-3</v>
      </c>
      <c r="AW39" s="196">
        <v>6.9446342335051899E-3</v>
      </c>
      <c r="AX39" s="190">
        <v>6.9504361388157297E-3</v>
      </c>
    </row>
    <row r="40" spans="1:50" ht="21">
      <c r="A40" s="41" t="s">
        <v>19</v>
      </c>
      <c r="B40" s="213"/>
      <c r="C40" s="213"/>
      <c r="D40" s="213"/>
      <c r="E40" s="213"/>
      <c r="F40" s="213"/>
      <c r="G40" s="214"/>
      <c r="H40" s="214"/>
      <c r="I40" s="214"/>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c r="AQ40" s="173">
        <v>3.606150581427052E-2</v>
      </c>
      <c r="AR40" s="173">
        <v>3.7181358529655616E-2</v>
      </c>
      <c r="AS40" s="173">
        <v>3.630719581522962E-2</v>
      </c>
      <c r="AT40" s="173">
        <v>3.9026282224020985E-2</v>
      </c>
      <c r="AU40" s="179">
        <v>4.004641957095121E-2</v>
      </c>
      <c r="AV40" s="185">
        <v>4.0943864114983318E-2</v>
      </c>
      <c r="AW40" s="197">
        <v>3.8925973123246402E-2</v>
      </c>
      <c r="AX40" s="191">
        <v>3.8022564643924235E-2</v>
      </c>
    </row>
    <row r="41" spans="1:50"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 t="shared" ref="AM41:AT41" si="0">+SUM(AM30:AM40)</f>
        <v>0.99999999999999989</v>
      </c>
      <c r="AN41" s="117">
        <f t="shared" si="0"/>
        <v>1</v>
      </c>
      <c r="AO41" s="117">
        <f t="shared" si="0"/>
        <v>1</v>
      </c>
      <c r="AP41" s="117">
        <f t="shared" si="0"/>
        <v>1</v>
      </c>
      <c r="AQ41" s="117">
        <f t="shared" si="0"/>
        <v>0.99999999999999989</v>
      </c>
      <c r="AR41" s="117">
        <f t="shared" si="0"/>
        <v>1</v>
      </c>
      <c r="AS41" s="117">
        <f t="shared" si="0"/>
        <v>1</v>
      </c>
      <c r="AT41" s="117">
        <f t="shared" si="0"/>
        <v>1</v>
      </c>
      <c r="AU41" s="117">
        <f t="shared" ref="AU41:AX41" si="1">+SUM(AU30:AU40)</f>
        <v>0.99999999999999989</v>
      </c>
      <c r="AV41" s="117">
        <f t="shared" si="1"/>
        <v>1.0000000000000002</v>
      </c>
      <c r="AW41" s="117">
        <f t="shared" si="1"/>
        <v>1</v>
      </c>
      <c r="AX41" s="117">
        <f t="shared" si="1"/>
        <v>1</v>
      </c>
    </row>
    <row r="42" spans="1:50"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50" ht="15.75" thickBot="1">
      <c r="C43" s="35"/>
      <c r="G43" s="54"/>
      <c r="H43" s="65"/>
      <c r="I43" s="65"/>
      <c r="J43" s="65"/>
      <c r="K43" s="54"/>
      <c r="M43" s="60"/>
      <c r="N43" s="60"/>
      <c r="O43" s="60"/>
      <c r="P43" s="60"/>
      <c r="Q43" s="60"/>
      <c r="S43" s="66"/>
      <c r="T43" s="66"/>
      <c r="V43" s="66"/>
      <c r="X43" s="66"/>
    </row>
    <row r="44" spans="1:50" ht="21.75" thickBot="1">
      <c r="B44" s="43">
        <v>2007</v>
      </c>
      <c r="C44" s="210">
        <v>2008</v>
      </c>
      <c r="D44" s="210"/>
      <c r="E44" s="210"/>
      <c r="F44" s="210"/>
      <c r="G44" s="210">
        <v>2009</v>
      </c>
      <c r="H44" s="210"/>
      <c r="I44" s="210"/>
      <c r="J44" s="210"/>
      <c r="K44" s="210">
        <v>2010</v>
      </c>
      <c r="L44" s="210"/>
      <c r="M44" s="210"/>
      <c r="N44" s="210"/>
      <c r="O44" s="210">
        <v>2011</v>
      </c>
      <c r="P44" s="210"/>
      <c r="Q44" s="210"/>
      <c r="R44" s="210"/>
      <c r="S44" s="215">
        <v>2012</v>
      </c>
      <c r="T44" s="216"/>
      <c r="U44" s="216"/>
      <c r="V44" s="216"/>
      <c r="W44" s="215">
        <v>2013</v>
      </c>
      <c r="X44" s="216"/>
      <c r="Y44" s="216"/>
      <c r="Z44" s="216"/>
      <c r="AA44" s="215">
        <v>2014</v>
      </c>
      <c r="AB44" s="216"/>
      <c r="AC44" s="216"/>
      <c r="AD44" s="216"/>
      <c r="AE44" s="218">
        <v>2015</v>
      </c>
      <c r="AF44" s="219"/>
      <c r="AG44" s="219"/>
      <c r="AH44" s="219"/>
      <c r="AI44" s="218">
        <v>2016</v>
      </c>
      <c r="AJ44" s="219"/>
      <c r="AK44" s="219"/>
      <c r="AL44" s="219"/>
      <c r="AM44" s="218">
        <v>2017</v>
      </c>
      <c r="AN44" s="219"/>
      <c r="AO44" s="219"/>
      <c r="AP44" s="219"/>
      <c r="AQ44" s="218">
        <f>+$AQ$7</f>
        <v>2018</v>
      </c>
      <c r="AR44" s="219"/>
      <c r="AS44" s="219"/>
      <c r="AT44" s="219"/>
      <c r="AU44" s="218">
        <v>2019</v>
      </c>
      <c r="AV44" s="219"/>
      <c r="AW44" s="219"/>
      <c r="AX44" s="219"/>
    </row>
    <row r="45" spans="1:50"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c r="AW45" s="32" t="s">
        <v>87</v>
      </c>
      <c r="AX45" s="32" t="s">
        <v>84</v>
      </c>
    </row>
    <row r="46" spans="1:50">
      <c r="C46" s="35"/>
      <c r="G46" s="54"/>
      <c r="H46" s="65"/>
      <c r="I46" s="65"/>
      <c r="J46" s="65"/>
      <c r="K46" s="54"/>
      <c r="M46" s="60"/>
      <c r="N46" s="60"/>
      <c r="O46" s="60"/>
      <c r="P46" s="60"/>
      <c r="Q46" s="60"/>
      <c r="S46" s="66"/>
      <c r="T46" s="66"/>
      <c r="V46" s="66"/>
      <c r="X46" s="66"/>
    </row>
    <row r="47" spans="1:50"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c r="AQ47" s="177">
        <v>7.6906584936140582E-2</v>
      </c>
      <c r="AR47" s="177">
        <v>8.2234439341830737E-2</v>
      </c>
      <c r="AS47" s="177">
        <v>8.6090852710546631E-2</v>
      </c>
      <c r="AT47" s="177">
        <v>8.8270943806358568E-2</v>
      </c>
      <c r="AU47" s="183">
        <v>8.9818673893649725E-2</v>
      </c>
      <c r="AV47" s="187">
        <v>8.8034979348069892E-2</v>
      </c>
      <c r="AW47" s="199">
        <v>8.427007564596381E-2</v>
      </c>
      <c r="AX47" s="195">
        <v>8.1080370177261968E-2</v>
      </c>
    </row>
    <row r="48" spans="1:50"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c r="AQ48" s="177">
        <v>5.9900253359580477E-2</v>
      </c>
      <c r="AR48" s="177">
        <v>6.2841257907245249E-2</v>
      </c>
      <c r="AS48" s="177">
        <v>6.6620545450540219E-2</v>
      </c>
      <c r="AT48" s="177">
        <v>7.0013833918344773E-2</v>
      </c>
      <c r="AU48" s="183">
        <v>7.2377149821474016E-2</v>
      </c>
      <c r="AV48" s="187">
        <v>7.7584864977405535E-2</v>
      </c>
      <c r="AW48" s="199">
        <v>8.1413349422458148E-2</v>
      </c>
      <c r="AX48" s="195">
        <v>8.3920894532269946E-2</v>
      </c>
    </row>
    <row r="49" spans="1:50"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c r="AQ49" s="177">
        <v>4.5253051667257106E-2</v>
      </c>
      <c r="AR49" s="177">
        <v>4.7570946914740529E-2</v>
      </c>
      <c r="AS49" s="177">
        <v>4.8371031278579793E-2</v>
      </c>
      <c r="AT49" s="177">
        <v>5.0114437427530634E-2</v>
      </c>
      <c r="AU49" s="183">
        <v>5.4589105022253413E-2</v>
      </c>
      <c r="AV49" s="187">
        <v>5.757581090139248E-2</v>
      </c>
      <c r="AW49" s="199">
        <v>6.1971949176536929E-2</v>
      </c>
      <c r="AX49" s="195">
        <v>6.5557906102751265E-2</v>
      </c>
    </row>
    <row r="50" spans="1:50"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c r="AQ50" s="177">
        <v>5.5513548505968166E-2</v>
      </c>
      <c r="AR50" s="177">
        <v>5.8526117559394998E-2</v>
      </c>
      <c r="AS50" s="177">
        <v>6.2119355039789298E-2</v>
      </c>
      <c r="AT50" s="177">
        <v>6.6050113125593196E-2</v>
      </c>
      <c r="AU50" s="183">
        <v>6.9938480558249777E-2</v>
      </c>
      <c r="AV50" s="187">
        <v>7.5002722980673203E-2</v>
      </c>
      <c r="AW50" s="199">
        <v>7.8377156192104655E-2</v>
      </c>
      <c r="AX50" s="195">
        <v>8.1841203041010863E-2</v>
      </c>
    </row>
    <row r="51" spans="1:50"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c r="AQ51" s="175">
        <v>0.7624265615310537</v>
      </c>
      <c r="AR51" s="175">
        <v>0.74882723827678843</v>
      </c>
      <c r="AS51" s="175">
        <v>0.73679821552054403</v>
      </c>
      <c r="AT51" s="175">
        <v>0.7255506717221728</v>
      </c>
      <c r="AU51" s="181">
        <v>0.7132765907043731</v>
      </c>
      <c r="AV51" s="189">
        <v>0.70180162179245897</v>
      </c>
      <c r="AW51" s="201">
        <v>0.69396746956293642</v>
      </c>
      <c r="AX51" s="193">
        <v>0.687599626146706</v>
      </c>
    </row>
    <row r="52" spans="1:50"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 t="shared" ref="AM52:AT52" si="2">+SUM(AM47:AM51)</f>
        <v>1</v>
      </c>
      <c r="AN52" s="117">
        <f t="shared" si="2"/>
        <v>1</v>
      </c>
      <c r="AO52" s="117">
        <f t="shared" si="2"/>
        <v>1</v>
      </c>
      <c r="AP52" s="117">
        <f t="shared" si="2"/>
        <v>1.0000000000000002</v>
      </c>
      <c r="AQ52" s="117">
        <f t="shared" si="2"/>
        <v>1</v>
      </c>
      <c r="AR52" s="117">
        <f t="shared" si="2"/>
        <v>1</v>
      </c>
      <c r="AS52" s="117">
        <f t="shared" si="2"/>
        <v>1</v>
      </c>
      <c r="AT52" s="117">
        <f t="shared" si="2"/>
        <v>1</v>
      </c>
      <c r="AU52" s="117">
        <f t="shared" ref="AU52:AV52" si="3">+SUM(AU47:AU51)</f>
        <v>1</v>
      </c>
      <c r="AV52" s="117">
        <f t="shared" si="3"/>
        <v>1</v>
      </c>
      <c r="AW52" s="117">
        <f>+SUM(AW47:AW51)</f>
        <v>1</v>
      </c>
      <c r="AX52" s="117">
        <f>+SUM(AX47:AX51)</f>
        <v>1</v>
      </c>
    </row>
    <row r="53" spans="1:50"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50" ht="21.75" thickBot="1">
      <c r="C54" s="35"/>
      <c r="G54" s="44"/>
      <c r="H54" s="44"/>
      <c r="I54" s="44"/>
      <c r="J54" s="44"/>
      <c r="K54" s="62"/>
      <c r="L54" s="62"/>
      <c r="M54" s="62"/>
      <c r="N54" s="62"/>
      <c r="O54" s="62"/>
      <c r="P54" s="62"/>
      <c r="Q54" s="62"/>
      <c r="R54" s="62"/>
      <c r="S54" s="62"/>
      <c r="T54" s="62"/>
      <c r="U54" s="62"/>
      <c r="V54" s="62"/>
      <c r="W54" s="62"/>
      <c r="X54" s="63"/>
      <c r="Y54" s="63"/>
      <c r="Z54" s="63"/>
      <c r="AA54" s="63"/>
    </row>
    <row r="55" spans="1:50" ht="21.75" thickBot="1">
      <c r="B55" s="43">
        <v>2007</v>
      </c>
      <c r="C55" s="210">
        <v>2008</v>
      </c>
      <c r="D55" s="210"/>
      <c r="E55" s="210"/>
      <c r="F55" s="210"/>
      <c r="G55" s="210">
        <v>2009</v>
      </c>
      <c r="H55" s="210"/>
      <c r="I55" s="210"/>
      <c r="J55" s="210"/>
      <c r="K55" s="210">
        <v>2010</v>
      </c>
      <c r="L55" s="210"/>
      <c r="M55" s="210"/>
      <c r="N55" s="210"/>
      <c r="O55" s="210">
        <v>2011</v>
      </c>
      <c r="P55" s="210"/>
      <c r="Q55" s="210"/>
      <c r="R55" s="210"/>
      <c r="S55" s="215">
        <v>2012</v>
      </c>
      <c r="T55" s="216"/>
      <c r="U55" s="216"/>
      <c r="V55" s="216"/>
      <c r="W55" s="215">
        <v>2013</v>
      </c>
      <c r="X55" s="216"/>
      <c r="Y55" s="216"/>
      <c r="Z55" s="216"/>
      <c r="AA55" s="215">
        <v>2014</v>
      </c>
      <c r="AB55" s="216"/>
      <c r="AC55" s="216"/>
      <c r="AD55" s="216"/>
      <c r="AE55" s="218">
        <v>2015</v>
      </c>
      <c r="AF55" s="219"/>
      <c r="AG55" s="219"/>
      <c r="AH55" s="219"/>
      <c r="AI55" s="218">
        <v>2016</v>
      </c>
      <c r="AJ55" s="219"/>
      <c r="AK55" s="219"/>
      <c r="AL55" s="219"/>
      <c r="AM55" s="218">
        <v>2017</v>
      </c>
      <c r="AN55" s="219"/>
      <c r="AO55" s="219"/>
      <c r="AP55" s="219"/>
      <c r="AQ55" s="218">
        <f>+$AQ$7</f>
        <v>2018</v>
      </c>
      <c r="AR55" s="219"/>
      <c r="AS55" s="219"/>
      <c r="AT55" s="219"/>
      <c r="AU55" s="218">
        <v>2019</v>
      </c>
      <c r="AV55" s="219"/>
      <c r="AW55" s="219"/>
      <c r="AX55" s="219"/>
    </row>
    <row r="56" spans="1:50"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c r="AQ56" s="32" t="s">
        <v>85</v>
      </c>
      <c r="AR56" s="32" t="s">
        <v>86</v>
      </c>
      <c r="AS56" s="32" t="s">
        <v>87</v>
      </c>
      <c r="AT56" s="32" t="s">
        <v>84</v>
      </c>
      <c r="AU56" s="32" t="s">
        <v>85</v>
      </c>
      <c r="AV56" s="32" t="s">
        <v>86</v>
      </c>
      <c r="AW56" s="32" t="s">
        <v>87</v>
      </c>
      <c r="AX56" s="32" t="s">
        <v>84</v>
      </c>
    </row>
    <row r="57" spans="1:50">
      <c r="C57" s="35"/>
      <c r="G57" s="54"/>
      <c r="H57" s="65"/>
      <c r="I57" s="65"/>
      <c r="J57" s="65"/>
      <c r="K57" s="54"/>
      <c r="M57" s="60"/>
      <c r="N57" s="60"/>
      <c r="O57" s="60"/>
      <c r="P57" s="60"/>
      <c r="Q57" s="60"/>
      <c r="S57" s="66"/>
      <c r="T57" s="66"/>
      <c r="V57" s="66"/>
      <c r="X57" s="66"/>
    </row>
    <row r="58" spans="1:50"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c r="AQ58" s="177">
        <v>0.88177777728330209</v>
      </c>
      <c r="AR58" s="177">
        <v>0.88231977402872308</v>
      </c>
      <c r="AS58" s="177">
        <v>0.88440761084371811</v>
      </c>
      <c r="AT58" s="177">
        <v>0.88470044710255868</v>
      </c>
      <c r="AU58" s="183">
        <v>0.88527460608564035</v>
      </c>
      <c r="AV58" s="187">
        <v>0.88610473747619511</v>
      </c>
      <c r="AW58" s="199">
        <v>0.88718750284113146</v>
      </c>
      <c r="AX58" s="195">
        <v>0.88778985932979215</v>
      </c>
    </row>
    <row r="59" spans="1:50"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c r="AQ59" s="177">
        <v>9.879341023095306E-2</v>
      </c>
      <c r="AR59" s="177">
        <v>9.8083283713879213E-2</v>
      </c>
      <c r="AS59" s="177">
        <v>9.6130292805813908E-2</v>
      </c>
      <c r="AT59" s="177">
        <v>9.5423360194652779E-2</v>
      </c>
      <c r="AU59" s="183">
        <v>9.4659020944498629E-2</v>
      </c>
      <c r="AV59" s="187">
        <v>9.3793098569276714E-2</v>
      </c>
      <c r="AW59" s="199">
        <v>9.2773605638516846E-2</v>
      </c>
      <c r="AX59" s="195">
        <v>9.2051254930039586E-2</v>
      </c>
    </row>
    <row r="60" spans="1:50"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c r="AQ60" s="177">
        <v>1.3880307103677323E-2</v>
      </c>
      <c r="AR60" s="177">
        <v>1.4203253063318121E-2</v>
      </c>
      <c r="AS60" s="177">
        <v>1.4282493083081389E-2</v>
      </c>
      <c r="AT60" s="177">
        <v>1.4429537680270159E-2</v>
      </c>
      <c r="AU60" s="183">
        <v>1.4603146811843958E-2</v>
      </c>
      <c r="AV60" s="187">
        <v>1.4824778104769256E-2</v>
      </c>
      <c r="AW60" s="199">
        <v>1.4866284363864187E-2</v>
      </c>
      <c r="AX60" s="195">
        <v>1.504611311326387E-2</v>
      </c>
    </row>
    <row r="61" spans="1:50"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c r="AQ61" s="175">
        <v>5.5485053820673444E-3</v>
      </c>
      <c r="AR61" s="175">
        <v>5.3936891940796006E-3</v>
      </c>
      <c r="AS61" s="175">
        <v>5.1796032673866437E-3</v>
      </c>
      <c r="AT61" s="175">
        <v>5.4466550225182328E-3</v>
      </c>
      <c r="AU61" s="181">
        <v>5.4632261580170689E-3</v>
      </c>
      <c r="AV61" s="189">
        <v>5.2773858497589679E-3</v>
      </c>
      <c r="AW61" s="201">
        <v>5.1726071564874802E-3</v>
      </c>
      <c r="AX61" s="193">
        <v>5.1127726269043095E-3</v>
      </c>
    </row>
    <row r="62" spans="1:50"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4">+SUM(AM58:AM61)</f>
        <v>0.99999999999999978</v>
      </c>
      <c r="AN62" s="117">
        <f t="shared" si="4"/>
        <v>0.99999999999999989</v>
      </c>
      <c r="AO62" s="117">
        <f>+SUM(AO58:AO61)</f>
        <v>1.0000000000000002</v>
      </c>
      <c r="AP62" s="117">
        <f>+SUM(AP58:AP61)</f>
        <v>1</v>
      </c>
      <c r="AQ62" s="117">
        <f t="shared" ref="AQ62:AR62" si="5">+SUM(AQ58:AQ61)</f>
        <v>0.99999999999999967</v>
      </c>
      <c r="AR62" s="117">
        <f t="shared" si="5"/>
        <v>1</v>
      </c>
      <c r="AS62" s="117">
        <f>+SUM(AS58:AS61)</f>
        <v>1</v>
      </c>
      <c r="AT62" s="117">
        <f>+SUM(AT58:AT61)</f>
        <v>0.99999999999999989</v>
      </c>
      <c r="AU62" s="117">
        <f t="shared" ref="AU62:AX62" si="6">+SUM(AU58:AU61)</f>
        <v>1</v>
      </c>
      <c r="AV62" s="117">
        <f t="shared" si="6"/>
        <v>1</v>
      </c>
      <c r="AW62" s="117">
        <f t="shared" si="6"/>
        <v>1</v>
      </c>
      <c r="AX62" s="117">
        <f t="shared" si="6"/>
        <v>1</v>
      </c>
    </row>
    <row r="63" spans="1:50"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50" ht="15.75" thickBot="1"/>
    <row r="65" spans="1:50" ht="21.75" thickBot="1">
      <c r="B65" s="43">
        <v>2007</v>
      </c>
      <c r="C65" s="210">
        <v>2008</v>
      </c>
      <c r="D65" s="210"/>
      <c r="E65" s="210"/>
      <c r="F65" s="210"/>
      <c r="G65" s="210">
        <v>2009</v>
      </c>
      <c r="H65" s="210"/>
      <c r="I65" s="210"/>
      <c r="J65" s="210"/>
      <c r="K65" s="210">
        <v>2010</v>
      </c>
      <c r="L65" s="210"/>
      <c r="M65" s="210"/>
      <c r="N65" s="210"/>
      <c r="O65" s="210">
        <v>2011</v>
      </c>
      <c r="P65" s="210"/>
      <c r="Q65" s="210"/>
      <c r="R65" s="210"/>
      <c r="S65" s="215">
        <v>2012</v>
      </c>
      <c r="T65" s="216"/>
      <c r="U65" s="216"/>
      <c r="V65" s="216"/>
      <c r="W65" s="215">
        <v>2013</v>
      </c>
      <c r="X65" s="216"/>
      <c r="Y65" s="216"/>
      <c r="Z65" s="216"/>
      <c r="AA65" s="215">
        <v>2014</v>
      </c>
      <c r="AB65" s="216"/>
      <c r="AC65" s="216"/>
      <c r="AD65" s="216"/>
      <c r="AE65" s="218">
        <v>2015</v>
      </c>
      <c r="AF65" s="219"/>
      <c r="AG65" s="219"/>
      <c r="AH65" s="219"/>
      <c r="AI65" s="218">
        <v>2016</v>
      </c>
      <c r="AJ65" s="219"/>
      <c r="AK65" s="219"/>
      <c r="AL65" s="219"/>
      <c r="AM65" s="218">
        <v>2017</v>
      </c>
      <c r="AN65" s="219"/>
      <c r="AO65" s="219"/>
      <c r="AP65" s="219"/>
      <c r="AQ65" s="218">
        <f>+$AQ$7</f>
        <v>2018</v>
      </c>
      <c r="AR65" s="219"/>
      <c r="AS65" s="219"/>
      <c r="AT65" s="219"/>
      <c r="AU65" s="218">
        <v>2019</v>
      </c>
      <c r="AV65" s="219"/>
      <c r="AW65" s="219"/>
      <c r="AX65" s="219"/>
    </row>
    <row r="66" spans="1:50"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c r="AQ66" s="32" t="s">
        <v>85</v>
      </c>
      <c r="AR66" s="32" t="s">
        <v>86</v>
      </c>
      <c r="AS66" s="32" t="s">
        <v>87</v>
      </c>
      <c r="AT66" s="32" t="s">
        <v>84</v>
      </c>
      <c r="AU66" s="32" t="s">
        <v>85</v>
      </c>
      <c r="AV66" s="32" t="s">
        <v>86</v>
      </c>
      <c r="AW66" s="32" t="s">
        <v>87</v>
      </c>
      <c r="AX66" s="32" t="s">
        <v>84</v>
      </c>
    </row>
    <row r="67" spans="1:50"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c r="AQ67" s="125">
        <v>0.17548918567281213</v>
      </c>
      <c r="AR67" s="125">
        <v>0.17424595536537513</v>
      </c>
      <c r="AS67" s="125">
        <v>0.17301592402354513</v>
      </c>
      <c r="AT67" s="125">
        <v>0.1715949919563857</v>
      </c>
      <c r="AU67" s="125">
        <v>0.17034738691481308</v>
      </c>
      <c r="AV67" s="125">
        <f>+'[1]Slide 8 Castellano'!$D$25</f>
        <v>0.16876253817552825</v>
      </c>
      <c r="AW67" s="125">
        <v>0.1674098409485916</v>
      </c>
      <c r="AX67" s="125">
        <v>0.16639346643266453</v>
      </c>
    </row>
    <row r="68" spans="1:50"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c r="AQ68" s="125">
        <v>1.5514710906803222E-2</v>
      </c>
      <c r="AR68" s="125">
        <v>1.5673599974313019E-2</v>
      </c>
      <c r="AS68" s="125">
        <v>1.5715418098038083E-2</v>
      </c>
      <c r="AT68" s="125">
        <v>1.5737094082015644E-2</v>
      </c>
      <c r="AU68" s="125">
        <v>1.5655157665758507E-2</v>
      </c>
      <c r="AV68" s="125">
        <f>+'[1]Slide 8 Castellano'!$D$36</f>
        <v>1.5650181288043886E-2</v>
      </c>
      <c r="AW68" s="125">
        <v>1.5665147414272201E-2</v>
      </c>
      <c r="AX68" s="125">
        <v>1.5602674219921979E-2</v>
      </c>
    </row>
    <row r="69" spans="1:50"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c r="AQ69" s="125">
        <v>7.1080000979880679E-3</v>
      </c>
      <c r="AR69" s="125">
        <v>7.0985759944401086E-3</v>
      </c>
      <c r="AS69" s="125">
        <v>7.0918398573401719E-3</v>
      </c>
      <c r="AT69" s="125">
        <v>7.0536725059025139E-3</v>
      </c>
      <c r="AU69" s="125">
        <v>7.0469273888635791E-3</v>
      </c>
      <c r="AV69" s="125">
        <f>+'[1]Slide 8 Castellano'!$D$39</f>
        <v>7.0421565786152156E-3</v>
      </c>
      <c r="AW69" s="125">
        <v>7.0157287999721117E-3</v>
      </c>
      <c r="AX69" s="125">
        <v>6.9756056130640216E-3</v>
      </c>
    </row>
    <row r="70" spans="1:50"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c r="AQ70" s="125">
        <v>4.1275794535790056E-2</v>
      </c>
      <c r="AR70" s="125">
        <v>4.140008335869489E-2</v>
      </c>
      <c r="AS70" s="125">
        <v>4.1515636523218047E-2</v>
      </c>
      <c r="AT70" s="125">
        <v>4.1578928766539867E-2</v>
      </c>
      <c r="AU70" s="125">
        <v>4.1830699018083013E-2</v>
      </c>
      <c r="AV70" s="125">
        <f>+'[1]Slide 8 Castellano'!$D$29</f>
        <v>4.2031498353792551E-2</v>
      </c>
      <c r="AW70" s="125">
        <v>4.2232628273305046E-2</v>
      </c>
      <c r="AX70" s="125">
        <v>4.2467117323419741E-2</v>
      </c>
    </row>
    <row r="71" spans="1:50"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c r="AQ71" s="125">
        <v>2.852048368683888E-2</v>
      </c>
      <c r="AR71" s="125">
        <v>2.8618518280894862E-2</v>
      </c>
      <c r="AS71" s="125">
        <v>2.8880744317635296E-2</v>
      </c>
      <c r="AT71" s="125">
        <v>2.9116435928404086E-2</v>
      </c>
      <c r="AU71" s="125">
        <v>2.9317688204451305E-2</v>
      </c>
      <c r="AV71" s="125">
        <f>+'[1]Slide 8 Castellano'!$D$32</f>
        <v>2.9493176857849031E-2</v>
      </c>
      <c r="AW71" s="125">
        <v>2.9788313750089758E-2</v>
      </c>
      <c r="AX71" s="125">
        <v>3.0026015398511314E-2</v>
      </c>
    </row>
    <row r="72" spans="1:50"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c r="AQ72" s="125">
        <v>6.5001828281692459E-2</v>
      </c>
      <c r="AR72" s="125">
        <v>6.4194556696437449E-2</v>
      </c>
      <c r="AS72" s="125">
        <v>6.3776804853183669E-2</v>
      </c>
      <c r="AT72" s="125">
        <v>6.3203497876861817E-2</v>
      </c>
      <c r="AU72" s="125">
        <v>6.2649538123004681E-2</v>
      </c>
      <c r="AV72" s="125">
        <f>+'[1]Slide 8 Castellano'!$D$28</f>
        <v>6.2024688067270836E-2</v>
      </c>
      <c r="AW72" s="125">
        <v>6.1698217387755279E-2</v>
      </c>
      <c r="AX72" s="125">
        <v>6.1530010272152401E-2</v>
      </c>
    </row>
    <row r="73" spans="1:50"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c r="AQ73" s="125">
        <v>8.6013074913141585E-3</v>
      </c>
      <c r="AR73" s="125">
        <v>8.6187323023577764E-3</v>
      </c>
      <c r="AS73" s="125">
        <v>8.6204599058992745E-3</v>
      </c>
      <c r="AT73" s="125">
        <v>8.6319726304432617E-3</v>
      </c>
      <c r="AU73" s="125">
        <v>8.6469379523405696E-3</v>
      </c>
      <c r="AV73" s="125">
        <f>+'[1]Slide 8 Castellano'!$D$37</f>
        <v>8.6613732922385962E-3</v>
      </c>
      <c r="AW73" s="125">
        <v>8.6786223796287126E-3</v>
      </c>
      <c r="AX73" s="125">
        <v>8.6738519096969287E-3</v>
      </c>
    </row>
    <row r="74" spans="1:50"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c r="AQ74" s="125">
        <v>2.6052222451095824E-2</v>
      </c>
      <c r="AR74" s="125">
        <v>2.6005848189942161E-2</v>
      </c>
      <c r="AS74" s="125">
        <v>2.5883530305752338E-2</v>
      </c>
      <c r="AT74" s="125">
        <v>2.5780429588093547E-2</v>
      </c>
      <c r="AU74" s="125">
        <v>2.5665821577278862E-2</v>
      </c>
      <c r="AV74" s="125">
        <f>+'[1]Slide 8 Castellano'!$D$33</f>
        <v>2.5494945483619948E-2</v>
      </c>
      <c r="AW74" s="125">
        <v>2.5313067345701129E-2</v>
      </c>
      <c r="AX74" s="125">
        <v>2.5212634402995395E-2</v>
      </c>
    </row>
    <row r="75" spans="1:50"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c r="AQ75" s="125">
        <v>3.7780431442705639E-2</v>
      </c>
      <c r="AR75" s="125">
        <v>3.7654591860763968E-2</v>
      </c>
      <c r="AS75" s="125">
        <v>3.7634883108087103E-2</v>
      </c>
      <c r="AT75" s="125">
        <v>3.7459161521864834E-2</v>
      </c>
      <c r="AU75" s="125">
        <v>3.733318510985173E-2</v>
      </c>
      <c r="AV75" s="125">
        <f>+'[1]Slide 8 Castellano'!$D$30</f>
        <v>3.7363867622417661E-2</v>
      </c>
      <c r="AW75" s="125">
        <v>3.7383994616638251E-2</v>
      </c>
      <c r="AX75" s="125">
        <v>3.7259273057279454E-2</v>
      </c>
    </row>
    <row r="76" spans="1:50"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c r="AQ76" s="125">
        <v>0.28651293224719598</v>
      </c>
      <c r="AR76" s="125">
        <v>0.28750914831938751</v>
      </c>
      <c r="AS76" s="125">
        <v>0.28882567955218796</v>
      </c>
      <c r="AT76" s="125">
        <v>0.29002563659750669</v>
      </c>
      <c r="AU76" s="125">
        <v>0.29094394998099082</v>
      </c>
      <c r="AV76" s="125">
        <f>+'[1]Slide 8 Castellano'!$D$24</f>
        <v>0.29213651481643133</v>
      </c>
      <c r="AW76" s="125">
        <v>0.29325943989341585</v>
      </c>
      <c r="AX76" s="125">
        <v>0.2946388169816147</v>
      </c>
    </row>
    <row r="77" spans="1:50"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c r="AQ77" s="125">
        <v>8.4217970674000976E-3</v>
      </c>
      <c r="AR77" s="125">
        <v>8.3876051229651669E-3</v>
      </c>
      <c r="AS77" s="125">
        <v>8.3802800034771217E-3</v>
      </c>
      <c r="AT77" s="125">
        <v>8.3750362255495189E-3</v>
      </c>
      <c r="AU77" s="125">
        <v>8.3366446585350085E-3</v>
      </c>
      <c r="AV77" s="125">
        <f>+'[1]Slide 8 Castellano'!$D$38</f>
        <v>8.3558851528258756E-3</v>
      </c>
      <c r="AW77" s="125">
        <v>8.3560429099994709E-3</v>
      </c>
      <c r="AX77" s="125">
        <v>8.2862191993577639E-3</v>
      </c>
    </row>
    <row r="78" spans="1:50"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c r="AQ78" s="125">
        <v>2.2414413498288165E-2</v>
      </c>
      <c r="AR78" s="125">
        <v>2.2490110271379843E-2</v>
      </c>
      <c r="AS78" s="125">
        <v>2.2491559366612412E-2</v>
      </c>
      <c r="AT78" s="125">
        <v>2.2500150698211947E-2</v>
      </c>
      <c r="AU78" s="125">
        <v>2.2580769269059223E-2</v>
      </c>
      <c r="AV78" s="125">
        <f>+'[1]Slide 8 Castellano'!$D$34</f>
        <v>2.2729504707835049E-2</v>
      </c>
      <c r="AW78" s="125">
        <v>2.2748725153796563E-2</v>
      </c>
      <c r="AX78" s="125">
        <v>2.2852123851456879E-2</v>
      </c>
    </row>
    <row r="79" spans="1:50"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c r="AQ79" s="125">
        <v>5.0025718999056413E-3</v>
      </c>
      <c r="AR79" s="125">
        <v>4.9904311303783566E-3</v>
      </c>
      <c r="AS79" s="125">
        <v>4.9903068984464057E-3</v>
      </c>
      <c r="AT79" s="125">
        <v>4.9340544556639313E-3</v>
      </c>
      <c r="AU79" s="125">
        <v>4.8921946689189626E-3</v>
      </c>
      <c r="AV79" s="125">
        <f>+'[1]Slide 8 Castellano'!$D$40</f>
        <v>4.8481396469064984E-3</v>
      </c>
      <c r="AW79" s="125">
        <v>4.8352265066100349E-3</v>
      </c>
      <c r="AX79" s="125">
        <v>4.8110661054804925E-3</v>
      </c>
    </row>
    <row r="80" spans="1:50"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c r="AQ80" s="125">
        <v>0.1348294485903393</v>
      </c>
      <c r="AR80" s="125">
        <v>0.13556735855814836</v>
      </c>
      <c r="AS80" s="125">
        <v>0.13579992205717026</v>
      </c>
      <c r="AT80" s="125">
        <v>0.13651076694594311</v>
      </c>
      <c r="AU80" s="125">
        <v>0.13727378833128492</v>
      </c>
      <c r="AV80" s="125">
        <f>+'[1]Slide 8 Castellano'!$D$26</f>
        <v>0.13791903113299525</v>
      </c>
      <c r="AW80" s="125">
        <v>0.13858632861768344</v>
      </c>
      <c r="AX80" s="125">
        <v>0.13848060977075249</v>
      </c>
    </row>
    <row r="81" spans="1:50"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c r="AQ81" s="125">
        <v>2.300827116541105E-2</v>
      </c>
      <c r="AR81" s="125">
        <v>2.2916970849186598E-2</v>
      </c>
      <c r="AS81" s="125">
        <v>2.277976201935443E-2</v>
      </c>
      <c r="AT81" s="125">
        <v>2.2749088999783479E-2</v>
      </c>
      <c r="AU81" s="125">
        <v>2.2618895336927021E-2</v>
      </c>
      <c r="AV81" s="125">
        <f>+'[1]Slide 8 Castellano'!$D$35</f>
        <v>2.2458278615084988E-2</v>
      </c>
      <c r="AW81" s="125">
        <v>2.2260663708682106E-2</v>
      </c>
      <c r="AX81" s="125">
        <v>2.2219432058937002E-2</v>
      </c>
    </row>
    <row r="82" spans="1:50"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c r="AQ82" s="125">
        <v>3.3174430466330035E-2</v>
      </c>
      <c r="AR82" s="125">
        <v>3.3142746602281191E-2</v>
      </c>
      <c r="AS82" s="125">
        <v>3.3106099501555568E-2</v>
      </c>
      <c r="AT82" s="125">
        <v>3.3243260252533921E-2</v>
      </c>
      <c r="AU82" s="125">
        <v>3.3140304339216192E-2</v>
      </c>
      <c r="AV82" s="125">
        <f>+'[1]Slide 8 Castellano'!$D$31</f>
        <v>3.2953836628063768E-2</v>
      </c>
      <c r="AW82" s="125">
        <v>3.2989736211871797E-2</v>
      </c>
      <c r="AX82" s="125">
        <v>3.2749448228798272E-2</v>
      </c>
    </row>
    <row r="83" spans="1:50"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c r="AQ83" s="125">
        <v>7.9889560031655246E-2</v>
      </c>
      <c r="AR83" s="125">
        <v>8.0082712031917053E-2</v>
      </c>
      <c r="AS83" s="125">
        <v>8.0111765014485137E-2</v>
      </c>
      <c r="AT83" s="125">
        <v>8.0145623684967582E-2</v>
      </c>
      <c r="AU83" s="125">
        <v>8.0361550995568007E-2</v>
      </c>
      <c r="AV83" s="125">
        <f>+'[1]Slide 8 Castellano'!$D$27</f>
        <v>8.0700345472750248E-2</v>
      </c>
      <c r="AW83" s="125">
        <v>8.0449360187262481E-2</v>
      </c>
      <c r="AX83" s="125">
        <v>8.0502332757802039E-2</v>
      </c>
    </row>
    <row r="84" spans="1:50"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c r="AQ84" s="175">
        <v>1.4026104664337897E-3</v>
      </c>
      <c r="AR84" s="175">
        <v>1.4024550911363779E-3</v>
      </c>
      <c r="AS84" s="175">
        <v>1.3793845940112738E-3</v>
      </c>
      <c r="AT84" s="175">
        <v>1.3601972833286213E-3</v>
      </c>
      <c r="AU84" s="181">
        <v>1.3585604650545597E-3</v>
      </c>
      <c r="AV84" s="189">
        <f>+'[1]Slide 8 Castellano'!$D$41+'[1]Slide 8 Castellano'!$D$42+'[1]Slide 8 Castellano'!$D$43</f>
        <v>1.3740381077308828E-3</v>
      </c>
      <c r="AW84" s="201">
        <v>1.3289158947239049E-3</v>
      </c>
      <c r="AX84" s="193">
        <v>1.3193024160947006E-3</v>
      </c>
    </row>
    <row r="85" spans="1:50"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 t="shared" ref="AM85:AT85" si="7">+SUM(AM67:AM84)</f>
        <v>1</v>
      </c>
      <c r="AN85" s="116">
        <f t="shared" si="7"/>
        <v>0.99999999999999978</v>
      </c>
      <c r="AO85" s="116">
        <f t="shared" si="7"/>
        <v>1.0000000000000002</v>
      </c>
      <c r="AP85" s="116">
        <f t="shared" si="7"/>
        <v>1.0000000000000002</v>
      </c>
      <c r="AQ85" s="116">
        <f t="shared" si="7"/>
        <v>0.99999999999999978</v>
      </c>
      <c r="AR85" s="116">
        <f t="shared" si="7"/>
        <v>1</v>
      </c>
      <c r="AS85" s="116">
        <f t="shared" si="7"/>
        <v>0.99999999999999956</v>
      </c>
      <c r="AT85" s="116">
        <f t="shared" si="7"/>
        <v>1</v>
      </c>
      <c r="AU85" s="116">
        <f t="shared" ref="AU85:AX85" si="8">+SUM(AU67:AU84)</f>
        <v>1.0000000000000002</v>
      </c>
      <c r="AV85" s="116">
        <f t="shared" si="8"/>
        <v>0.99999999999999989</v>
      </c>
      <c r="AW85" s="116">
        <f t="shared" si="8"/>
        <v>0.99999999999999978</v>
      </c>
      <c r="AX85" s="116">
        <f t="shared" si="8"/>
        <v>1</v>
      </c>
    </row>
    <row r="86" spans="1:50"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c r="AS86" s="13"/>
      <c r="AT86" s="13"/>
    </row>
    <row r="87" spans="1:50"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50" ht="21.75" thickBot="1">
      <c r="B88" s="43">
        <v>2007</v>
      </c>
      <c r="C88" s="210">
        <v>2008</v>
      </c>
      <c r="D88" s="210"/>
      <c r="E88" s="210"/>
      <c r="F88" s="210"/>
      <c r="G88" s="210">
        <v>2009</v>
      </c>
      <c r="H88" s="210"/>
      <c r="I88" s="210"/>
      <c r="J88" s="210"/>
      <c r="K88" s="210">
        <v>2010</v>
      </c>
      <c r="L88" s="210"/>
      <c r="M88" s="210"/>
      <c r="N88" s="210"/>
      <c r="O88" s="210">
        <v>2011</v>
      </c>
      <c r="P88" s="210"/>
      <c r="Q88" s="210"/>
      <c r="R88" s="210"/>
      <c r="S88" s="215">
        <v>2012</v>
      </c>
      <c r="T88" s="216"/>
      <c r="U88" s="216"/>
      <c r="V88" s="216"/>
      <c r="W88" s="215">
        <v>2013</v>
      </c>
      <c r="X88" s="216"/>
      <c r="Y88" s="216"/>
      <c r="Z88" s="216"/>
      <c r="AA88" s="215">
        <v>2014</v>
      </c>
      <c r="AB88" s="216"/>
      <c r="AC88" s="216"/>
      <c r="AD88" s="216"/>
      <c r="AE88" s="218">
        <v>2015</v>
      </c>
      <c r="AF88" s="219"/>
      <c r="AG88" s="219"/>
      <c r="AH88" s="219"/>
      <c r="AI88" s="218">
        <v>2016</v>
      </c>
      <c r="AJ88" s="219"/>
      <c r="AK88" s="219"/>
      <c r="AL88" s="219"/>
      <c r="AM88" s="218">
        <v>2017</v>
      </c>
      <c r="AN88" s="219"/>
      <c r="AO88" s="219"/>
      <c r="AP88" s="219"/>
      <c r="AQ88" s="218">
        <f>+$AQ$7</f>
        <v>2018</v>
      </c>
      <c r="AR88" s="219"/>
      <c r="AS88" s="219"/>
      <c r="AT88" s="219"/>
      <c r="AU88" s="218">
        <v>2019</v>
      </c>
      <c r="AV88" s="219"/>
      <c r="AW88" s="219"/>
      <c r="AX88" s="219"/>
    </row>
    <row r="89" spans="1:50"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c r="AQ89" s="32" t="s">
        <v>85</v>
      </c>
      <c r="AR89" s="32" t="s">
        <v>86</v>
      </c>
      <c r="AS89" s="32" t="s">
        <v>87</v>
      </c>
      <c r="AT89" s="32" t="s">
        <v>84</v>
      </c>
      <c r="AU89" s="32" t="s">
        <v>85</v>
      </c>
      <c r="AV89" s="32" t="s">
        <v>86</v>
      </c>
      <c r="AW89" s="32" t="s">
        <v>87</v>
      </c>
      <c r="AX89" s="32" t="s">
        <v>84</v>
      </c>
    </row>
    <row r="90" spans="1:50"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c r="AQ90" s="107">
        <v>9.3875563728616166E-3</v>
      </c>
      <c r="AR90" s="107">
        <v>7.2872982818782336E-3</v>
      </c>
      <c r="AS90" s="107">
        <v>8.2935861593284119E-3</v>
      </c>
      <c r="AT90" s="107">
        <v>5.1846323978836347E-3</v>
      </c>
      <c r="AU90" s="107">
        <v>6.280220763747563E-3</v>
      </c>
      <c r="AV90" s="107">
        <v>5.1719275459293839E-3</v>
      </c>
      <c r="AW90" s="107">
        <v>5.7670980409379666E-3</v>
      </c>
      <c r="AX90" s="107">
        <v>4.4944200480176366E-3</v>
      </c>
    </row>
    <row r="91" spans="1:50"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217">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c r="AQ91" s="107">
        <v>3.2432600655566634E-3</v>
      </c>
      <c r="AR91" s="107">
        <v>5.1538810547521151E-3</v>
      </c>
      <c r="AS91" s="107">
        <v>5.0274443317459092E-3</v>
      </c>
      <c r="AT91" s="107">
        <v>4.4657495021727259E-3</v>
      </c>
      <c r="AU91" s="107">
        <v>2.587238840829076E-3</v>
      </c>
      <c r="AV91" s="107">
        <v>4.522767117899641E-3</v>
      </c>
      <c r="AW91" s="107">
        <v>4.8119587143314706E-3</v>
      </c>
      <c r="AX91" s="107">
        <v>4.5782470168054101E-3</v>
      </c>
    </row>
    <row r="92" spans="1:50"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217"/>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c r="AQ92" s="107">
        <v>4.1866853458389997E-3</v>
      </c>
      <c r="AR92" s="107">
        <v>3.8552614466605831E-3</v>
      </c>
      <c r="AS92" s="107">
        <v>3.6115833479851236E-3</v>
      </c>
      <c r="AT92" s="107">
        <v>3.4591751285504868E-3</v>
      </c>
      <c r="AU92" s="107">
        <v>3.3089100179304783E-3</v>
      </c>
      <c r="AV92" s="107">
        <v>3.2496286175564214E-3</v>
      </c>
      <c r="AW92" s="107">
        <v>3.3773046963809033E-3</v>
      </c>
      <c r="AX92" s="107">
        <v>3.5406525864850173E-3</v>
      </c>
    </row>
    <row r="93" spans="1:50"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217"/>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c r="AQ93" s="107">
        <v>3.6056952230970933E-2</v>
      </c>
      <c r="AR93" s="107">
        <v>3.3678600474095266E-2</v>
      </c>
      <c r="AS93" s="107">
        <v>3.1512364904183757E-2</v>
      </c>
      <c r="AT93" s="107">
        <v>3.0983211998873099E-2</v>
      </c>
      <c r="AU93" s="107">
        <v>3.1693308890929126E-2</v>
      </c>
      <c r="AV93" s="107">
        <v>2.9775739677182333E-2</v>
      </c>
      <c r="AW93" s="107">
        <v>2.5494960556654976E-2</v>
      </c>
      <c r="AX93" s="107">
        <v>2.5327182678786204E-2</v>
      </c>
    </row>
    <row r="94" spans="1:50"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c r="AQ94" s="107" t="s">
        <v>48</v>
      </c>
      <c r="AR94" s="107" t="s">
        <v>48</v>
      </c>
      <c r="AS94" s="107" t="s">
        <v>48</v>
      </c>
      <c r="AT94" s="107" t="s">
        <v>48</v>
      </c>
      <c r="AU94" s="107" t="s">
        <v>48</v>
      </c>
      <c r="AV94" s="107" t="s">
        <v>48</v>
      </c>
      <c r="AW94" s="107" t="s">
        <v>48</v>
      </c>
      <c r="AX94" s="107" t="s">
        <v>48</v>
      </c>
    </row>
    <row r="95" spans="1:50">
      <c r="M95" s="66"/>
      <c r="N95" s="66"/>
      <c r="O95" s="66"/>
      <c r="P95" s="66"/>
      <c r="Q95" s="66"/>
      <c r="S95" s="66"/>
      <c r="T95" s="66"/>
      <c r="V95" s="66"/>
      <c r="X95" s="66"/>
      <c r="Z95" s="73"/>
      <c r="AA95" s="73"/>
      <c r="AB95" s="69"/>
      <c r="AC95" s="69"/>
    </row>
    <row r="96" spans="1:50" ht="15.75" thickBot="1">
      <c r="M96" s="66"/>
      <c r="N96" s="66"/>
      <c r="O96" s="66"/>
      <c r="P96" s="66"/>
      <c r="Q96" s="66"/>
      <c r="S96" s="66"/>
      <c r="T96" s="66"/>
      <c r="V96" s="66"/>
      <c r="X96" s="66"/>
      <c r="Z96" s="73"/>
      <c r="AA96" s="73"/>
      <c r="AB96" s="69"/>
    </row>
    <row r="97" spans="1:50" ht="21.75" thickBot="1">
      <c r="B97" s="43">
        <v>2007</v>
      </c>
      <c r="C97" s="210">
        <v>2008</v>
      </c>
      <c r="D97" s="210"/>
      <c r="E97" s="210"/>
      <c r="F97" s="210"/>
      <c r="G97" s="210">
        <v>2009</v>
      </c>
      <c r="H97" s="210"/>
      <c r="I97" s="210"/>
      <c r="J97" s="210"/>
      <c r="K97" s="210">
        <v>2010</v>
      </c>
      <c r="L97" s="210"/>
      <c r="M97" s="210"/>
      <c r="N97" s="210"/>
      <c r="O97" s="210">
        <v>2011</v>
      </c>
      <c r="P97" s="210"/>
      <c r="Q97" s="210"/>
      <c r="R97" s="210"/>
      <c r="S97" s="215">
        <v>2012</v>
      </c>
      <c r="T97" s="216"/>
      <c r="U97" s="216"/>
      <c r="V97" s="216"/>
      <c r="W97" s="215">
        <v>2013</v>
      </c>
      <c r="X97" s="216"/>
      <c r="Y97" s="216"/>
      <c r="Z97" s="216"/>
      <c r="AA97" s="215">
        <v>2014</v>
      </c>
      <c r="AB97" s="216"/>
      <c r="AC97" s="216"/>
      <c r="AD97" s="216"/>
      <c r="AE97" s="218">
        <v>2015</v>
      </c>
      <c r="AF97" s="219"/>
      <c r="AG97" s="219"/>
      <c r="AH97" s="219"/>
      <c r="AI97" s="218">
        <v>2016</v>
      </c>
      <c r="AJ97" s="219"/>
      <c r="AK97" s="219"/>
      <c r="AL97" s="219"/>
      <c r="AM97" s="218">
        <v>2017</v>
      </c>
      <c r="AN97" s="219"/>
      <c r="AO97" s="219"/>
      <c r="AP97" s="219"/>
      <c r="AQ97" s="218">
        <f>+$AQ$7</f>
        <v>2018</v>
      </c>
      <c r="AR97" s="219"/>
      <c r="AS97" s="219"/>
      <c r="AT97" s="219"/>
      <c r="AU97" s="218">
        <v>2019</v>
      </c>
      <c r="AV97" s="219"/>
      <c r="AW97" s="219"/>
      <c r="AX97" s="219"/>
    </row>
    <row r="98" spans="1:50"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c r="AQ98" s="32" t="s">
        <v>85</v>
      </c>
      <c r="AR98" s="32" t="s">
        <v>86</v>
      </c>
      <c r="AS98" s="32" t="s">
        <v>87</v>
      </c>
      <c r="AT98" s="32" t="s">
        <v>84</v>
      </c>
      <c r="AU98" s="32" t="s">
        <v>85</v>
      </c>
      <c r="AV98" s="32" t="s">
        <v>86</v>
      </c>
      <c r="AW98" s="32" t="s">
        <v>87</v>
      </c>
      <c r="AX98" s="32" t="s">
        <v>84</v>
      </c>
    </row>
    <row r="99" spans="1:50"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c r="AQ99" s="104">
        <v>0.84969018851990707</v>
      </c>
      <c r="AR99" s="104">
        <v>0.85144175777046915</v>
      </c>
      <c r="AS99" s="104">
        <v>0.85398905395378133</v>
      </c>
      <c r="AT99" s="104">
        <v>0.85604110719333082</v>
      </c>
      <c r="AU99" s="104">
        <v>0.85730725277041753</v>
      </c>
      <c r="AV99" s="104">
        <v>0.85880201006674162</v>
      </c>
      <c r="AW99" s="104">
        <v>0.86054992301715572</v>
      </c>
      <c r="AX99" s="104">
        <v>0.86164573696061852</v>
      </c>
    </row>
    <row r="100" spans="1:50"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c r="AQ100" s="104">
        <v>6.4847265245478569E-2</v>
      </c>
      <c r="AR100" s="104">
        <v>6.3614399962233573E-2</v>
      </c>
      <c r="AS100" s="104">
        <v>6.1470823858538907E-2</v>
      </c>
      <c r="AT100" s="104">
        <v>6.0141964120128399E-2</v>
      </c>
      <c r="AU100" s="104">
        <v>5.9320343367104594E-2</v>
      </c>
      <c r="AV100" s="104">
        <v>5.8167065886737028E-2</v>
      </c>
      <c r="AW100" s="104">
        <v>5.6787518399659398E-2</v>
      </c>
      <c r="AX100" s="104">
        <v>5.6109395141183079E-2</v>
      </c>
    </row>
    <row r="101" spans="1:50"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c r="AQ101" s="104">
        <v>1.4672692682392162E-3</v>
      </c>
      <c r="AR101" s="104">
        <v>1.4712714070595709E-3</v>
      </c>
      <c r="AS101" s="104">
        <v>1.4809454534244449E-3</v>
      </c>
      <c r="AT101" s="104">
        <v>1.488371599002067E-3</v>
      </c>
      <c r="AU101" s="104">
        <v>1.4959868406526093E-3</v>
      </c>
      <c r="AV101" s="104">
        <v>1.4912561146369011E-3</v>
      </c>
      <c r="AW101" s="104">
        <v>1.5072991258332248E-3</v>
      </c>
      <c r="AX101" s="104">
        <v>1.5382070143840783E-3</v>
      </c>
    </row>
    <row r="102" spans="1:50"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c r="AQ102" s="104">
        <v>4.8569961248303976E-2</v>
      </c>
      <c r="AR102" s="104">
        <v>4.8493129898831533E-2</v>
      </c>
      <c r="AS102" s="104">
        <v>4.8362709081047492E-2</v>
      </c>
      <c r="AT102" s="104">
        <v>4.805402202890359E-2</v>
      </c>
      <c r="AU102" s="104">
        <v>4.8037345200535375E-2</v>
      </c>
      <c r="AV102" s="104">
        <v>4.8096960568327518E-2</v>
      </c>
      <c r="AW102" s="104">
        <v>4.7937771058545499E-2</v>
      </c>
      <c r="AX102" s="104">
        <v>4.7728281268256213E-2</v>
      </c>
    </row>
    <row r="103" spans="1:50"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c r="AQ103" s="104">
        <v>3.5425315718071129E-2</v>
      </c>
      <c r="AR103" s="104">
        <v>3.4979440961406288E-2</v>
      </c>
      <c r="AS103" s="104">
        <v>3.4696467653207892E-2</v>
      </c>
      <c r="AT103" s="104">
        <v>3.4274535058635272E-2</v>
      </c>
      <c r="AU103" s="104">
        <v>3.3839071821289798E-2</v>
      </c>
      <c r="AV103" s="104">
        <v>3.3442707363556971E-2</v>
      </c>
      <c r="AW103" s="104">
        <v>3.3217488398806103E-2</v>
      </c>
      <c r="AX103" s="104">
        <v>3.2978379615558037E-2</v>
      </c>
    </row>
    <row r="104" spans="1:50"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c r="AQ104" s="173">
        <v>0</v>
      </c>
      <c r="AR104" s="173">
        <v>0</v>
      </c>
      <c r="AS104" s="173">
        <v>0</v>
      </c>
      <c r="AT104" s="173">
        <v>0</v>
      </c>
      <c r="AU104" s="179">
        <v>0</v>
      </c>
      <c r="AV104" s="185">
        <v>0</v>
      </c>
      <c r="AW104" s="197">
        <v>0</v>
      </c>
      <c r="AX104" s="191">
        <v>0</v>
      </c>
    </row>
    <row r="105" spans="1:50"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O105" si="9">+SUM(AN99:AN104)</f>
        <v>1.0000000000000002</v>
      </c>
      <c r="AO105" s="116">
        <f t="shared" si="9"/>
        <v>1.0000000000000002</v>
      </c>
      <c r="AP105" s="116">
        <f>+SUM(AP99:AP104)</f>
        <v>1</v>
      </c>
      <c r="AQ105" s="116">
        <f>+SUM(AQ99:AQ104)</f>
        <v>1</v>
      </c>
      <c r="AR105" s="116">
        <f t="shared" ref="AR105:AS105" si="10">+SUM(AR99:AR104)</f>
        <v>1.0000000000000002</v>
      </c>
      <c r="AS105" s="116">
        <f t="shared" si="10"/>
        <v>1</v>
      </c>
      <c r="AT105" s="116">
        <f>+SUM(AT99:AT104)</f>
        <v>1.0000000000000002</v>
      </c>
      <c r="AU105" s="116">
        <f>+SUM(AU99:AU104)</f>
        <v>0.99999999999999989</v>
      </c>
      <c r="AV105" s="116">
        <f>+SUM(AV99:AV104)</f>
        <v>0.99999999999999989</v>
      </c>
      <c r="AW105" s="116">
        <f>+SUM(AW99:AW104)</f>
        <v>1</v>
      </c>
      <c r="AX105" s="116">
        <f>+SUM(AX99:AX104)</f>
        <v>1</v>
      </c>
    </row>
    <row r="106" spans="1:50">
      <c r="C106" s="35"/>
      <c r="G106" s="54"/>
      <c r="H106" s="65"/>
      <c r="I106" s="65"/>
      <c r="J106" s="65"/>
      <c r="R106" s="78"/>
      <c r="Y106" s="13"/>
    </row>
    <row r="107" spans="1:50">
      <c r="R107" s="78"/>
    </row>
    <row r="108" spans="1:50">
      <c r="R108" s="78"/>
    </row>
    <row r="109" spans="1:50">
      <c r="R109" s="78"/>
    </row>
    <row r="110" spans="1:50">
      <c r="R110" s="78"/>
    </row>
    <row r="111" spans="1:50">
      <c r="R111" s="78"/>
    </row>
  </sheetData>
  <mergeCells count="117">
    <mergeCell ref="AU7:AX7"/>
    <mergeCell ref="AU27:AX27"/>
    <mergeCell ref="AU44:AX44"/>
    <mergeCell ref="AU65:AX65"/>
    <mergeCell ref="AU55:AX55"/>
    <mergeCell ref="AU88:AX88"/>
    <mergeCell ref="AU97:AX97"/>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C44:F44"/>
    <mergeCell ref="G44:J44"/>
    <mergeCell ref="K44:N44"/>
    <mergeCell ref="O44:R44"/>
    <mergeCell ref="S44:V44"/>
    <mergeCell ref="W44:Z44"/>
    <mergeCell ref="AA44:AD44"/>
    <mergeCell ref="H39:H40"/>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I39:I40"/>
    <mergeCell ref="G39:G40"/>
    <mergeCell ref="K7:N7"/>
    <mergeCell ref="O7:R7"/>
    <mergeCell ref="S7:V7"/>
    <mergeCell ref="W7:Z7"/>
    <mergeCell ref="S27:V27"/>
    <mergeCell ref="W27:Z27"/>
    <mergeCell ref="AA27:AD27"/>
    <mergeCell ref="AA7:AD7"/>
    <mergeCell ref="O27:R27"/>
    <mergeCell ref="I37:I38"/>
    <mergeCell ref="G35:G36"/>
    <mergeCell ref="B39:B40"/>
    <mergeCell ref="C39:C40"/>
    <mergeCell ref="D39:D40"/>
    <mergeCell ref="E39:E40"/>
    <mergeCell ref="F39:F40"/>
    <mergeCell ref="B37:B38"/>
    <mergeCell ref="C37:C38"/>
    <mergeCell ref="D37:D38"/>
    <mergeCell ref="E37:E38"/>
    <mergeCell ref="F37:F38"/>
    <mergeCell ref="B35:B36"/>
    <mergeCell ref="C35:C36"/>
    <mergeCell ref="D35:D36"/>
    <mergeCell ref="E35:E36"/>
    <mergeCell ref="F35:F36"/>
    <mergeCell ref="B30:B31"/>
    <mergeCell ref="C30:C31"/>
    <mergeCell ref="D30:D31"/>
    <mergeCell ref="E30:E31"/>
    <mergeCell ref="F30:F31"/>
    <mergeCell ref="C7:F7"/>
    <mergeCell ref="G7:J7"/>
    <mergeCell ref="C27:F27"/>
    <mergeCell ref="G27:J27"/>
    <mergeCell ref="K27:N27"/>
    <mergeCell ref="H35:H36"/>
    <mergeCell ref="I35:I36"/>
    <mergeCell ref="G37:G38"/>
    <mergeCell ref="H37:H38"/>
    <mergeCell ref="G30:G31"/>
    <mergeCell ref="H30:H31"/>
    <mergeCell ref="I30:I31"/>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X114"/>
  <sheetViews>
    <sheetView zoomScale="70" zoomScaleNormal="70" workbookViewId="0">
      <pane xSplit="1" topLeftCell="AH1" activePane="topRight" state="frozen"/>
      <selection pane="topRight" activeCell="B1" sqref="B1"/>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43" customWidth="true" style="13" width="18.5703125" collapsed="true"/>
    <col min="44" max="44" customWidth="true" style="13" width="17.85546875" collapsed="true"/>
    <col min="45" max="45" bestFit="true" customWidth="true" style="13" width="16.0" collapsed="true"/>
    <col min="46" max="46" customWidth="true" style="13" width="15.85546875" collapsed="true"/>
    <col min="47" max="47" customWidth="true" style="13" width="18.5703125" collapsed="true"/>
    <col min="48" max="50" customWidth="true" style="13" width="18.42578125" collapsed="true"/>
    <col min="51" max="16384" style="13" width="11.42578125" collapsed="true"/>
  </cols>
  <sheetData>
    <row r="2" spans="1:50" ht="33.75" customHeight="1"/>
    <row r="3" spans="1:50" ht="27" customHeight="1"/>
    <row r="5" spans="1:50" ht="30" customHeight="1">
      <c r="B5" s="45"/>
      <c r="C5" s="46"/>
      <c r="D5" s="30"/>
      <c r="E5" s="30"/>
    </row>
    <row r="6" spans="1:50" ht="36.75" thickBot="1">
      <c r="A6" s="95" t="s">
        <v>90</v>
      </c>
      <c r="B6" s="45"/>
      <c r="C6" s="46"/>
      <c r="D6" s="30"/>
      <c r="E6" s="30"/>
    </row>
    <row r="7" spans="1:50" ht="21.75" thickBot="1">
      <c r="B7" s="43">
        <v>2007</v>
      </c>
      <c r="C7" s="210">
        <v>2008</v>
      </c>
      <c r="D7" s="210"/>
      <c r="E7" s="210"/>
      <c r="F7" s="210"/>
      <c r="G7" s="210">
        <v>2009</v>
      </c>
      <c r="H7" s="210"/>
      <c r="I7" s="210"/>
      <c r="J7" s="210"/>
      <c r="K7" s="210">
        <v>2010</v>
      </c>
      <c r="L7" s="210"/>
      <c r="M7" s="210"/>
      <c r="N7" s="210"/>
      <c r="O7" s="210">
        <v>2011</v>
      </c>
      <c r="P7" s="210"/>
      <c r="Q7" s="210"/>
      <c r="R7" s="210"/>
      <c r="S7" s="215">
        <v>2012</v>
      </c>
      <c r="T7" s="216"/>
      <c r="U7" s="216"/>
      <c r="V7" s="216"/>
      <c r="W7" s="215">
        <v>2013</v>
      </c>
      <c r="X7" s="216"/>
      <c r="Y7" s="216"/>
      <c r="Z7" s="216"/>
      <c r="AA7" s="215">
        <v>2014</v>
      </c>
      <c r="AB7" s="216"/>
      <c r="AC7" s="216"/>
      <c r="AD7" s="216"/>
      <c r="AE7" s="218">
        <v>2015</v>
      </c>
      <c r="AF7" s="219"/>
      <c r="AG7" s="219"/>
      <c r="AH7" s="219"/>
      <c r="AI7" s="218">
        <v>2016</v>
      </c>
      <c r="AJ7" s="219"/>
      <c r="AK7" s="219"/>
      <c r="AL7" s="219"/>
      <c r="AM7" s="218">
        <v>2017</v>
      </c>
      <c r="AN7" s="219"/>
      <c r="AO7" s="219"/>
      <c r="AP7" s="219"/>
      <c r="AQ7" s="218">
        <v>2018</v>
      </c>
      <c r="AR7" s="219"/>
      <c r="AS7" s="219"/>
      <c r="AT7" s="219"/>
      <c r="AU7" s="215">
        <v>2019</v>
      </c>
      <c r="AV7" s="216"/>
      <c r="AW7" s="216"/>
      <c r="AX7" s="216"/>
    </row>
    <row r="8" spans="1:50"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c r="AW8" s="32" t="s">
        <v>87</v>
      </c>
      <c r="AX8" s="32" t="s">
        <v>84</v>
      </c>
    </row>
    <row r="9" spans="1:50">
      <c r="C9" s="35"/>
      <c r="M9" s="31"/>
    </row>
    <row r="10" spans="1:50"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c r="AQ10" s="96">
        <v>21289.262646800002</v>
      </c>
      <c r="AR10" s="96">
        <v>21293.70758282</v>
      </c>
      <c r="AS10" s="96">
        <v>20900.780835699999</v>
      </c>
      <c r="AT10" s="96">
        <v>20218.333429530001</v>
      </c>
      <c r="AU10" s="96">
        <v>20143.12522315</v>
      </c>
      <c r="AV10" s="96">
        <v>19891.68450802</v>
      </c>
      <c r="AW10" s="96">
        <v>19720.158639609999</v>
      </c>
      <c r="AX10" s="96">
        <v>18889.78940822</v>
      </c>
    </row>
    <row r="11" spans="1:50"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c r="AQ11" s="96">
        <v>113660</v>
      </c>
      <c r="AR11" s="96">
        <v>110865</v>
      </c>
      <c r="AS11" s="96">
        <v>107236</v>
      </c>
      <c r="AT11" s="96">
        <v>103839</v>
      </c>
      <c r="AU11" s="96">
        <v>102677</v>
      </c>
      <c r="AV11" s="96">
        <v>100243</v>
      </c>
      <c r="AW11" s="96">
        <v>97791</v>
      </c>
      <c r="AX11" s="96">
        <v>95533</v>
      </c>
    </row>
    <row r="12" spans="1:50"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c r="AQ12" s="96">
        <v>187306.55152912193</v>
      </c>
      <c r="AR12" s="96">
        <v>192068.80063879493</v>
      </c>
      <c r="AS12" s="96">
        <v>194904.51747267711</v>
      </c>
      <c r="AT12" s="96">
        <v>194708.47590529569</v>
      </c>
      <c r="AU12" s="96">
        <v>196179.52631212445</v>
      </c>
      <c r="AV12" s="96">
        <v>198434.64888341332</v>
      </c>
      <c r="AW12" s="96">
        <v>201656.17121831252</v>
      </c>
      <c r="AX12" s="96">
        <v>197730.51624276428</v>
      </c>
    </row>
    <row r="13" spans="1:50"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c r="AQ13" s="96">
        <v>72567</v>
      </c>
      <c r="AR13" s="96">
        <v>72068</v>
      </c>
      <c r="AS13" s="96">
        <v>70051</v>
      </c>
      <c r="AT13" s="96">
        <v>68591</v>
      </c>
      <c r="AU13" s="96">
        <v>68072</v>
      </c>
      <c r="AV13" s="96">
        <v>66731</v>
      </c>
      <c r="AW13" s="96">
        <v>65171</v>
      </c>
      <c r="AX13" s="96">
        <v>63747</v>
      </c>
    </row>
    <row r="14" spans="1:50"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c r="AQ14" s="96">
        <v>146436</v>
      </c>
      <c r="AR14" s="96">
        <v>143083</v>
      </c>
      <c r="AS14" s="96">
        <v>138447</v>
      </c>
      <c r="AT14" s="96">
        <v>133012</v>
      </c>
      <c r="AU14" s="96">
        <v>132037</v>
      </c>
      <c r="AV14" s="96">
        <v>128582</v>
      </c>
      <c r="AW14" s="96">
        <v>125493</v>
      </c>
      <c r="AX14" s="96">
        <v>123268</v>
      </c>
    </row>
    <row r="15" spans="1:50"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50"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c r="AQ16" s="100">
        <v>6.6141765054322414</v>
      </c>
      <c r="AR16" s="100">
        <v>6.5833563941130917</v>
      </c>
      <c r="AS16" s="100">
        <v>6.5004968958769576</v>
      </c>
      <c r="AT16" s="100">
        <v>6.5491937844156825</v>
      </c>
      <c r="AU16" s="100">
        <f>77.3583719722833/12</f>
        <v>6.4465309976902745</v>
      </c>
      <c r="AV16" s="100">
        <f>75.6919972023586/12</f>
        <v>6.3076664335298842</v>
      </c>
      <c r="AW16" s="100">
        <v>6.2121412082467344</v>
      </c>
      <c r="AX16" s="100">
        <v>6.3410360203687164</v>
      </c>
    </row>
    <row r="17" spans="1:50"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c r="AQ17" s="100">
        <v>12.609673942366749</v>
      </c>
      <c r="AR17" s="100">
        <v>12.521893521871334</v>
      </c>
      <c r="AS17" s="100">
        <v>12.505675408224</v>
      </c>
      <c r="AT17" s="100">
        <v>12.34448290360322</v>
      </c>
      <c r="AU17" s="100">
        <f>147.511264820906/12</f>
        <v>12.292605401742167</v>
      </c>
      <c r="AV17" s="100">
        <f>147.039105434956/12</f>
        <v>12.253258786246334</v>
      </c>
      <c r="AW17" s="100">
        <v>12.444579850053421</v>
      </c>
      <c r="AX17" s="100">
        <v>12.474006293798789</v>
      </c>
    </row>
    <row r="18" spans="1:50"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row>
    <row r="19" spans="1:50"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c r="AQ19" s="102">
        <v>0.91282065864460682</v>
      </c>
      <c r="AR19" s="102">
        <v>0.85106863949617495</v>
      </c>
      <c r="AS19" s="102">
        <v>0.8511968343207672</v>
      </c>
      <c r="AT19" s="102">
        <v>0.85116171304679333</v>
      </c>
      <c r="AU19" s="102">
        <v>0.84437436868399807</v>
      </c>
      <c r="AV19" s="102">
        <v>0.83830581923299596</v>
      </c>
      <c r="AW19" s="102">
        <v>0.83621461241328643</v>
      </c>
      <c r="AX19" s="102">
        <v>0.84400577197712279</v>
      </c>
    </row>
    <row r="20" spans="1:50"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c r="AQ20" s="105">
        <v>1.9654435911148134E-2</v>
      </c>
      <c r="AR20" s="105">
        <v>1.8112376442732055E-2</v>
      </c>
      <c r="AS20" s="105">
        <v>1.7866196890946855E-2</v>
      </c>
      <c r="AT20" s="105">
        <v>1.7633435579693376E-2</v>
      </c>
      <c r="AU20" s="105">
        <v>1.7501773771030821E-2</v>
      </c>
      <c r="AV20" s="105">
        <v>1.7231305764318791E-2</v>
      </c>
      <c r="AW20" s="105">
        <v>1.7033882646609867E-2</v>
      </c>
      <c r="AX20" s="105">
        <v>1.6956232950650241E-2</v>
      </c>
    </row>
    <row r="21" spans="1:50"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c r="AQ21" s="105">
        <v>2.5615799018309859E-2</v>
      </c>
      <c r="AR21" s="105">
        <v>2.9161951804592322E-2</v>
      </c>
      <c r="AS21" s="105">
        <v>2.8538896670936894E-2</v>
      </c>
      <c r="AT21" s="105">
        <v>2.801573270098915E-2</v>
      </c>
      <c r="AU21" s="105">
        <v>2.7246720199676736E-2</v>
      </c>
      <c r="AV21" s="105">
        <v>2.6731481047998364E-2</v>
      </c>
      <c r="AW21" s="105">
        <v>2.6086114428574815E-2</v>
      </c>
      <c r="AX21" s="105">
        <v>2.6773244327340628E-2</v>
      </c>
    </row>
    <row r="22" spans="1:50"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50"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c r="AQ23" s="102"/>
      <c r="AR23" s="102"/>
      <c r="AS23" s="102"/>
      <c r="AT23" s="102"/>
      <c r="AU23" s="102"/>
      <c r="AV23" s="102"/>
      <c r="AW23" s="102"/>
      <c r="AX23" s="102"/>
    </row>
    <row r="24" spans="1:50"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c r="AQ24" s="105">
        <v>0.57282760629970497</v>
      </c>
      <c r="AR24" s="105">
        <v>0.62713578718239293</v>
      </c>
      <c r="AS24" s="105">
        <v>0.64048578025359904</v>
      </c>
      <c r="AT24" s="105">
        <v>0.65244813179608196</v>
      </c>
      <c r="AU24" s="105">
        <v>0.66386446506762598</v>
      </c>
      <c r="AV24" s="105">
        <v>0.64793003706518704</v>
      </c>
      <c r="AW24" s="105">
        <v>0.64278628861651099</v>
      </c>
      <c r="AX24" s="105">
        <v>0.63959695735530497</v>
      </c>
    </row>
    <row r="25" spans="1:50"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50"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50" ht="21.75" thickBot="1">
      <c r="B27" s="43">
        <v>2007</v>
      </c>
      <c r="C27" s="210">
        <v>2008</v>
      </c>
      <c r="D27" s="210"/>
      <c r="E27" s="210"/>
      <c r="F27" s="210"/>
      <c r="G27" s="210">
        <v>2009</v>
      </c>
      <c r="H27" s="210"/>
      <c r="I27" s="210"/>
      <c r="J27" s="210"/>
      <c r="K27" s="210">
        <v>2010</v>
      </c>
      <c r="L27" s="210"/>
      <c r="M27" s="210"/>
      <c r="N27" s="210"/>
      <c r="O27" s="210">
        <v>2011</v>
      </c>
      <c r="P27" s="210"/>
      <c r="Q27" s="210"/>
      <c r="R27" s="210"/>
      <c r="S27" s="215">
        <v>2012</v>
      </c>
      <c r="T27" s="216"/>
      <c r="U27" s="216"/>
      <c r="V27" s="216"/>
      <c r="W27" s="215">
        <v>2013</v>
      </c>
      <c r="X27" s="216"/>
      <c r="Y27" s="216"/>
      <c r="Z27" s="216"/>
      <c r="AA27" s="215">
        <v>2014</v>
      </c>
      <c r="AB27" s="216"/>
      <c r="AC27" s="216"/>
      <c r="AD27" s="216"/>
      <c r="AE27" s="218">
        <v>2015</v>
      </c>
      <c r="AF27" s="219"/>
      <c r="AG27" s="219"/>
      <c r="AH27" s="219"/>
      <c r="AI27" s="218">
        <v>2016</v>
      </c>
      <c r="AJ27" s="219"/>
      <c r="AK27" s="219"/>
      <c r="AL27" s="219"/>
      <c r="AM27" s="218">
        <v>2017</v>
      </c>
      <c r="AN27" s="219"/>
      <c r="AO27" s="219"/>
      <c r="AP27" s="219"/>
      <c r="AQ27" s="218">
        <f>+$AQ$7</f>
        <v>2018</v>
      </c>
      <c r="AR27" s="219"/>
      <c r="AS27" s="219"/>
      <c r="AT27" s="219"/>
      <c r="AU27" s="215">
        <v>2019</v>
      </c>
      <c r="AV27" s="216"/>
      <c r="AW27" s="216"/>
      <c r="AX27" s="216"/>
    </row>
    <row r="28" spans="1:50"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c r="AW28" s="32" t="s">
        <v>87</v>
      </c>
      <c r="AX28" s="32" t="s">
        <v>84</v>
      </c>
    </row>
    <row r="29" spans="1:50">
      <c r="C29" s="35"/>
      <c r="G29" s="60"/>
      <c r="H29" s="67"/>
      <c r="I29" s="67"/>
      <c r="J29" s="67"/>
      <c r="M29" s="31"/>
      <c r="N29" s="31"/>
      <c r="O29" s="31"/>
      <c r="P29" s="31"/>
      <c r="Q29" s="31"/>
      <c r="R29" s="31"/>
      <c r="S29" s="31"/>
      <c r="T29" s="31"/>
    </row>
    <row r="30" spans="1:50" ht="21">
      <c r="A30" s="38" t="s">
        <v>9</v>
      </c>
      <c r="B30" s="221">
        <v>0.39834770272548459</v>
      </c>
      <c r="C30" s="221">
        <v>0.43231448290258673</v>
      </c>
      <c r="D30" s="221">
        <v>0.39707196244640097</v>
      </c>
      <c r="E30" s="221">
        <v>0.41260090044728687</v>
      </c>
      <c r="F30" s="221">
        <v>0.41939387481733514</v>
      </c>
      <c r="G30" s="220">
        <v>0.42450282772625669</v>
      </c>
      <c r="H30" s="220">
        <v>0.43455376846735122</v>
      </c>
      <c r="I30" s="220">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c r="AQ30" s="174">
        <v>0.345793222291639</v>
      </c>
      <c r="AR30" s="174">
        <v>0.34246941188924862</v>
      </c>
      <c r="AS30" s="174">
        <v>0.33704269647608459</v>
      </c>
      <c r="AT30" s="174">
        <v>0.33422858989951315</v>
      </c>
      <c r="AU30" s="180">
        <v>0.34674356816453122</v>
      </c>
      <c r="AV30" s="188">
        <v>0.3488006457006001</v>
      </c>
      <c r="AW30" s="200">
        <v>0.338686749124047</v>
      </c>
      <c r="AX30" s="192">
        <v>0.3502403423974132</v>
      </c>
    </row>
    <row r="31" spans="1:50" ht="21">
      <c r="A31" s="38" t="s">
        <v>10</v>
      </c>
      <c r="B31" s="221"/>
      <c r="C31" s="221"/>
      <c r="D31" s="221"/>
      <c r="E31" s="221"/>
      <c r="F31" s="221"/>
      <c r="G31" s="220"/>
      <c r="H31" s="220"/>
      <c r="I31" s="220"/>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c r="AQ31" s="174">
        <v>0.17980218979661877</v>
      </c>
      <c r="AR31" s="174">
        <v>0.17765715709236796</v>
      </c>
      <c r="AS31" s="174">
        <v>0.18617883848594863</v>
      </c>
      <c r="AT31" s="174">
        <v>0.17786927649326031</v>
      </c>
      <c r="AU31" s="180">
        <v>0.16883142510535321</v>
      </c>
      <c r="AV31" s="188">
        <v>0.17378398523595387</v>
      </c>
      <c r="AW31" s="200">
        <v>0.17102995540844707</v>
      </c>
      <c r="AX31" s="192">
        <v>0.17031312220135328</v>
      </c>
    </row>
    <row r="32" spans="1:50"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c r="AQ32" s="174">
        <v>0.17109703848468</v>
      </c>
      <c r="AR32" s="174">
        <v>0.16290223231574102</v>
      </c>
      <c r="AS32" s="174">
        <v>0.15875909332163807</v>
      </c>
      <c r="AT32" s="174">
        <v>0.16498745566723713</v>
      </c>
      <c r="AU32" s="180">
        <v>0.18509143949396359</v>
      </c>
      <c r="AV32" s="188">
        <v>0.18055168812837219</v>
      </c>
      <c r="AW32" s="200">
        <v>0.18495905704195359</v>
      </c>
      <c r="AX32" s="192">
        <v>0.18898457091779691</v>
      </c>
    </row>
    <row r="33" spans="1:50"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c r="AQ33" s="174">
        <v>0.1013462541308028</v>
      </c>
      <c r="AR33" s="174">
        <v>0.10866464207608723</v>
      </c>
      <c r="AS33" s="174">
        <v>0.10968758147179618</v>
      </c>
      <c r="AT33" s="174">
        <v>0.10399359195348264</v>
      </c>
      <c r="AU33" s="180">
        <v>9.1969556461919066E-2</v>
      </c>
      <c r="AV33" s="188">
        <v>0.10384669754123384</v>
      </c>
      <c r="AW33" s="200">
        <v>9.9320430477973828E-2</v>
      </c>
      <c r="AX33" s="192">
        <v>9.40021822666431E-2</v>
      </c>
    </row>
    <row r="34" spans="1:50"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c r="AQ34" s="174">
        <v>4.943268890142536E-2</v>
      </c>
      <c r="AR34" s="174">
        <v>5.560359584656218E-2</v>
      </c>
      <c r="AS34" s="174">
        <v>6.1884667678095431E-2</v>
      </c>
      <c r="AT34" s="174">
        <v>5.6364343577179357E-2</v>
      </c>
      <c r="AU34" s="180">
        <v>5.9024070811692753E-2</v>
      </c>
      <c r="AV34" s="188">
        <v>6.3628153535699908E-2</v>
      </c>
      <c r="AW34" s="200">
        <v>7.1861827988723828E-2</v>
      </c>
      <c r="AX34" s="192">
        <v>6.2121262536646578E-2</v>
      </c>
    </row>
    <row r="35" spans="1:50" ht="21">
      <c r="A35" s="38" t="s">
        <v>14</v>
      </c>
      <c r="B35" s="221">
        <v>3.118670748539186E-2</v>
      </c>
      <c r="C35" s="221">
        <v>3.1725432106960813E-2</v>
      </c>
      <c r="D35" s="222">
        <v>3.0905370984546394E-2</v>
      </c>
      <c r="E35" s="222">
        <v>3.0268055583233127E-2</v>
      </c>
      <c r="F35" s="222">
        <v>2.959079999865926E-2</v>
      </c>
      <c r="G35" s="223">
        <v>3.1634117412906913E-2</v>
      </c>
      <c r="H35" s="223">
        <v>3.0159773679636796E-2</v>
      </c>
      <c r="I35" s="223">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c r="AQ35" s="174">
        <v>1.5485137726907251E-2</v>
      </c>
      <c r="AR35" s="174">
        <v>1.548418131542382E-2</v>
      </c>
      <c r="AS35" s="174">
        <v>1.5128734353785684E-2</v>
      </c>
      <c r="AT35" s="174">
        <v>2.1879932147814196E-2</v>
      </c>
      <c r="AU35" s="180">
        <v>1.5600514178844904E-2</v>
      </c>
      <c r="AV35" s="188">
        <v>1.592791769104613E-2</v>
      </c>
      <c r="AW35" s="200">
        <v>2.3662777625060145E-2</v>
      </c>
      <c r="AX35" s="192">
        <v>2.4288179823240979E-2</v>
      </c>
    </row>
    <row r="36" spans="1:50" ht="21">
      <c r="A36" s="38" t="s">
        <v>15</v>
      </c>
      <c r="B36" s="221"/>
      <c r="C36" s="221"/>
      <c r="D36" s="222"/>
      <c r="E36" s="222"/>
      <c r="F36" s="222"/>
      <c r="G36" s="223"/>
      <c r="H36" s="223"/>
      <c r="I36" s="223"/>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c r="AQ36" s="174">
        <v>1.2634386062235462E-2</v>
      </c>
      <c r="AR36" s="174">
        <v>1.2180039671402883E-2</v>
      </c>
      <c r="AS36" s="174">
        <v>1.317410423105746E-2</v>
      </c>
      <c r="AT36" s="174">
        <v>2.0366380117096135E-2</v>
      </c>
      <c r="AU36" s="180">
        <v>2.2729481049137922E-2</v>
      </c>
      <c r="AV36" s="188">
        <v>1.8863927385270526E-2</v>
      </c>
      <c r="AW36" s="200">
        <v>1.4981612948923154E-2</v>
      </c>
      <c r="AX36" s="192">
        <v>1.8631253431382947E-2</v>
      </c>
    </row>
    <row r="37" spans="1:50" ht="21">
      <c r="A37" s="38" t="s">
        <v>16</v>
      </c>
      <c r="B37" s="221">
        <v>2.8605227916950499E-2</v>
      </c>
      <c r="C37" s="221">
        <v>2.7542814925226117E-2</v>
      </c>
      <c r="D37" s="221">
        <v>2.2602385659655246E-2</v>
      </c>
      <c r="E37" s="221">
        <v>1.8667658279310967E-2</v>
      </c>
      <c r="F37" s="221">
        <v>2.1083507570664531E-2</v>
      </c>
      <c r="G37" s="220">
        <v>1.9188617243196992E-2</v>
      </c>
      <c r="H37" s="220">
        <v>2.0019728415970502E-2</v>
      </c>
      <c r="I37" s="220">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c r="AQ37" s="174">
        <v>1.3158924816125961E-2</v>
      </c>
      <c r="AR37" s="174">
        <v>1.1505421478956682E-2</v>
      </c>
      <c r="AS37" s="174">
        <v>8.6391032875472312E-3</v>
      </c>
      <c r="AT37" s="174">
        <v>1.198056404719362E-2</v>
      </c>
      <c r="AU37" s="180">
        <v>1.3959357788573983E-2</v>
      </c>
      <c r="AV37" s="188">
        <v>1.030222785543256E-2</v>
      </c>
      <c r="AW37" s="200">
        <v>1.5723469461710785E-2</v>
      </c>
      <c r="AX37" s="192">
        <v>1.9426354426710309E-2</v>
      </c>
    </row>
    <row r="38" spans="1:50" ht="21">
      <c r="A38" s="38" t="s">
        <v>17</v>
      </c>
      <c r="B38" s="221"/>
      <c r="C38" s="221"/>
      <c r="D38" s="221"/>
      <c r="E38" s="221"/>
      <c r="F38" s="221"/>
      <c r="G38" s="220"/>
      <c r="H38" s="220"/>
      <c r="I38" s="220"/>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c r="AQ38" s="174">
        <v>1.1501736409213099E-2</v>
      </c>
      <c r="AR38" s="174">
        <v>1.3403895129577102E-2</v>
      </c>
      <c r="AS38" s="174">
        <v>1.4170898417062915E-2</v>
      </c>
      <c r="AT38" s="174">
        <v>1.5102821599727582E-2</v>
      </c>
      <c r="AU38" s="180">
        <v>1.1464122046692416E-2</v>
      </c>
      <c r="AV38" s="188">
        <v>1.0569523369186375E-2</v>
      </c>
      <c r="AW38" s="200">
        <v>1.1822053862778185E-2</v>
      </c>
      <c r="AX38" s="192">
        <v>1.0813609906159791E-2</v>
      </c>
    </row>
    <row r="39" spans="1:50" ht="21">
      <c r="A39" s="38" t="s">
        <v>18</v>
      </c>
      <c r="B39" s="221">
        <v>9.5620874564197496E-3</v>
      </c>
      <c r="C39" s="221">
        <v>9.7544418718750366E-3</v>
      </c>
      <c r="D39" s="221">
        <v>1.2935568109803905E-2</v>
      </c>
      <c r="E39" s="221">
        <v>1.5297231321008933E-2</v>
      </c>
      <c r="F39" s="221">
        <v>1.1860365451835489E-2</v>
      </c>
      <c r="G39" s="220">
        <v>9.027485352929689E-3</v>
      </c>
      <c r="H39" s="220">
        <v>1.2834567266420755E-2</v>
      </c>
      <c r="I39" s="220">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c r="AQ39" s="174">
        <v>2.3188546425500712E-2</v>
      </c>
      <c r="AR39" s="174">
        <v>2.2597640178370224E-2</v>
      </c>
      <c r="AS39" s="174">
        <v>2.4846764412885983E-2</v>
      </c>
      <c r="AT39" s="174">
        <v>1.7365642062129243E-2</v>
      </c>
      <c r="AU39" s="180">
        <v>9.5205381585772766E-3</v>
      </c>
      <c r="AV39" s="188">
        <v>3.734372046774135E-3</v>
      </c>
      <c r="AW39" s="200">
        <v>3.7254985369353471E-3</v>
      </c>
      <c r="AX39" s="192">
        <v>3.3158884620885939E-3</v>
      </c>
    </row>
    <row r="40" spans="1:50" ht="21">
      <c r="A40" s="124" t="s">
        <v>19</v>
      </c>
      <c r="B40" s="224"/>
      <c r="C40" s="224"/>
      <c r="D40" s="224"/>
      <c r="E40" s="224"/>
      <c r="F40" s="224"/>
      <c r="G40" s="225"/>
      <c r="H40" s="225"/>
      <c r="I40" s="225"/>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c r="AQ40" s="175">
        <v>7.6559874954851545E-2</v>
      </c>
      <c r="AR40" s="175">
        <v>7.7531783006262178E-2</v>
      </c>
      <c r="AS40" s="175">
        <v>7.0487517864097959E-2</v>
      </c>
      <c r="AT40" s="175">
        <v>7.5861402435366529E-2</v>
      </c>
      <c r="AU40" s="181">
        <v>7.506592674071369E-2</v>
      </c>
      <c r="AV40" s="189">
        <v>6.9990861510430311E-2</v>
      </c>
      <c r="AW40" s="201">
        <v>6.4226567523447076E-2</v>
      </c>
      <c r="AX40" s="193">
        <v>5.7863233630564698E-2</v>
      </c>
    </row>
    <row r="41" spans="1:50"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c r="AQ41" s="116">
        <f>+SUM(AQ30:AQ40)</f>
        <v>0.99999999999999989</v>
      </c>
      <c r="AR41" s="116">
        <f t="shared" ref="AR41:AT41" si="1">+SUM(AR30:AR40)</f>
        <v>0.99999999999999989</v>
      </c>
      <c r="AS41" s="116">
        <f t="shared" si="1"/>
        <v>1.0000000000000002</v>
      </c>
      <c r="AT41" s="116">
        <f t="shared" si="1"/>
        <v>0.99999999999999978</v>
      </c>
      <c r="AU41" s="116">
        <f>+SUM(AU30:AU40)</f>
        <v>0.99999999999999989</v>
      </c>
      <c r="AV41" s="116">
        <f>+SUM(AV30:AV40)</f>
        <v>1</v>
      </c>
      <c r="AW41" s="116">
        <f>+SUM(AW30:AW40)</f>
        <v>1.0000000000000002</v>
      </c>
      <c r="AX41" s="116">
        <f>+SUM(AX30:AX40)</f>
        <v>1.0000000000000004</v>
      </c>
    </row>
    <row r="42" spans="1:50"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50"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50" ht="21.75" thickBot="1">
      <c r="B44" s="43">
        <v>2007</v>
      </c>
      <c r="C44" s="210">
        <v>2008</v>
      </c>
      <c r="D44" s="210"/>
      <c r="E44" s="210"/>
      <c r="F44" s="210"/>
      <c r="G44" s="210">
        <v>2009</v>
      </c>
      <c r="H44" s="210"/>
      <c r="I44" s="210"/>
      <c r="J44" s="210"/>
      <c r="K44" s="210">
        <v>2010</v>
      </c>
      <c r="L44" s="210"/>
      <c r="M44" s="210"/>
      <c r="N44" s="210"/>
      <c r="O44" s="210">
        <v>2011</v>
      </c>
      <c r="P44" s="210"/>
      <c r="Q44" s="210"/>
      <c r="R44" s="210"/>
      <c r="S44" s="215">
        <v>2012</v>
      </c>
      <c r="T44" s="216"/>
      <c r="U44" s="216"/>
      <c r="V44" s="216"/>
      <c r="W44" s="215">
        <v>2013</v>
      </c>
      <c r="X44" s="216"/>
      <c r="Y44" s="216"/>
      <c r="Z44" s="216"/>
      <c r="AA44" s="215">
        <v>2014</v>
      </c>
      <c r="AB44" s="216"/>
      <c r="AC44" s="216"/>
      <c r="AD44" s="216"/>
      <c r="AE44" s="218">
        <v>2015</v>
      </c>
      <c r="AF44" s="219"/>
      <c r="AG44" s="219"/>
      <c r="AH44" s="219"/>
      <c r="AI44" s="218">
        <v>2016</v>
      </c>
      <c r="AJ44" s="219"/>
      <c r="AK44" s="219"/>
      <c r="AL44" s="219"/>
      <c r="AM44" s="218">
        <v>2017</v>
      </c>
      <c r="AN44" s="219"/>
      <c r="AO44" s="219"/>
      <c r="AP44" s="219"/>
      <c r="AQ44" s="218">
        <f>+$AQ$7</f>
        <v>2018</v>
      </c>
      <c r="AR44" s="219"/>
      <c r="AS44" s="219"/>
      <c r="AT44" s="219"/>
      <c r="AU44" s="215">
        <v>2019</v>
      </c>
      <c r="AV44" s="216"/>
      <c r="AW44" s="216"/>
      <c r="AX44" s="216"/>
    </row>
    <row r="45" spans="1:50"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c r="AW45" s="32" t="s">
        <v>87</v>
      </c>
      <c r="AX45" s="32" t="s">
        <v>84</v>
      </c>
    </row>
    <row r="46" spans="1:50" ht="14.25" customHeight="1">
      <c r="A46" s="42"/>
      <c r="B46" s="47"/>
      <c r="C46" s="47"/>
      <c r="G46" s="60"/>
      <c r="H46" s="67"/>
      <c r="I46" s="67"/>
      <c r="J46" s="67"/>
      <c r="M46" s="31"/>
      <c r="N46" s="31"/>
      <c r="O46" s="31"/>
      <c r="P46" s="31"/>
      <c r="Q46" s="31"/>
      <c r="R46" s="31"/>
      <c r="S46" s="31"/>
      <c r="T46" s="31"/>
    </row>
    <row r="47" spans="1:50"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226">
        <v>0.17214371301462825</v>
      </c>
      <c r="X47" s="226">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c r="AQ47" s="125">
        <v>0.17413695383795919</v>
      </c>
      <c r="AR47" s="125">
        <v>0.16960231647558488</v>
      </c>
      <c r="AS47" s="125">
        <v>0.17200075168242393</v>
      </c>
      <c r="AT47" s="125">
        <v>0.17340768798130862</v>
      </c>
      <c r="AU47" s="125">
        <v>0.16826156710701198</v>
      </c>
      <c r="AV47" s="125">
        <v>0.16675832200699739</v>
      </c>
      <c r="AW47" s="125">
        <v>0.15883320965220918</v>
      </c>
      <c r="AX47" s="125">
        <v>0.16626426285902943</v>
      </c>
    </row>
    <row r="48" spans="1:50"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226"/>
      <c r="X48" s="226"/>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c r="AQ48" s="125">
        <v>6.2017559992781468E-2</v>
      </c>
      <c r="AR48" s="125">
        <v>6.1756334237020039E-2</v>
      </c>
      <c r="AS48" s="125">
        <v>6.5203610360443157E-2</v>
      </c>
      <c r="AT48" s="125">
        <v>7.2375622043741164E-2</v>
      </c>
      <c r="AU48" s="125">
        <v>7.4277564680503255E-2</v>
      </c>
      <c r="AV48" s="125">
        <v>8.3026604192527137E-2</v>
      </c>
      <c r="AW48" s="125">
        <v>8.6421291194222566E-2</v>
      </c>
      <c r="AX48" s="125">
        <v>8.9736897985340305E-2</v>
      </c>
    </row>
    <row r="49" spans="1:50"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c r="AQ49" s="125">
        <v>0</v>
      </c>
      <c r="AR49" s="125">
        <v>0</v>
      </c>
      <c r="AS49" s="125">
        <v>0.26675844085435912</v>
      </c>
      <c r="AT49" s="125">
        <v>0.26873678796018879</v>
      </c>
      <c r="AU49" s="125">
        <v>0.27401908988712725</v>
      </c>
      <c r="AV49" s="125">
        <v>0.26482155248069267</v>
      </c>
      <c r="AW49" s="125">
        <v>0.26313925705379743</v>
      </c>
      <c r="AX49" s="125">
        <v>0.27042517895287416</v>
      </c>
    </row>
    <row r="50" spans="1:50"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c r="AQ50" s="125">
        <v>2.5819885500478975E-2</v>
      </c>
      <c r="AR50" s="125">
        <v>3.1595863675371254E-2</v>
      </c>
      <c r="AS50" s="125">
        <v>3.2919920287607575E-2</v>
      </c>
      <c r="AT50" s="125">
        <v>3.3349857225876932E-2</v>
      </c>
      <c r="AU50" s="125">
        <v>3.2501722971844761E-2</v>
      </c>
      <c r="AV50" s="125">
        <v>3.0048267532044003E-2</v>
      </c>
      <c r="AW50" s="125">
        <v>2.8683416073228229E-2</v>
      </c>
      <c r="AX50" s="125">
        <v>2.0249351708153524E-2</v>
      </c>
    </row>
    <row r="51" spans="1:50"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c r="AQ51" s="125"/>
      <c r="AR51" s="125"/>
      <c r="AS51" s="125"/>
      <c r="AT51" s="125"/>
      <c r="AU51" s="125"/>
      <c r="AV51" s="125"/>
      <c r="AW51" s="125"/>
      <c r="AX51" s="125"/>
    </row>
    <row r="52" spans="1:50"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c r="AQ52" s="125">
        <v>9.3656418230140107E-2</v>
      </c>
      <c r="AR52" s="125">
        <v>9.0687398901260832E-2</v>
      </c>
      <c r="AS52" s="125">
        <v>9.2686507318477385E-2</v>
      </c>
      <c r="AT52" s="125">
        <v>9.0985983440810395E-2</v>
      </c>
      <c r="AU52" s="125">
        <v>8.8541257715077398E-2</v>
      </c>
      <c r="AV52" s="125">
        <v>8.6348451875832108E-2</v>
      </c>
      <c r="AW52" s="125">
        <v>8.4677720524819519E-2</v>
      </c>
      <c r="AX52" s="125">
        <v>8.1840067019342974E-2</v>
      </c>
    </row>
    <row r="53" spans="1:50"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c r="AQ53" s="125">
        <v>9.1419856094102123E-2</v>
      </c>
      <c r="AR53" s="125">
        <v>9.5943101790704685E-2</v>
      </c>
      <c r="AS53" s="125">
        <v>9.7109045495716959E-2</v>
      </c>
      <c r="AT53" s="125">
        <v>9.8328815880360868E-2</v>
      </c>
      <c r="AU53" s="125">
        <v>0.1004748793714496</v>
      </c>
      <c r="AV53" s="125">
        <v>0.10402904342644721</v>
      </c>
      <c r="AW53" s="125">
        <v>0.10795595753088236</v>
      </c>
      <c r="AX53" s="125">
        <v>9.7063526823233798E-2</v>
      </c>
    </row>
    <row r="54" spans="1:50"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226">
        <v>0.25883827458193126</v>
      </c>
      <c r="V54" s="226">
        <v>0.22086092637718246</v>
      </c>
      <c r="W54" s="226">
        <v>0.23417079162842047</v>
      </c>
      <c r="X54" s="226">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c r="AQ54" s="174">
        <v>0</v>
      </c>
      <c r="AR54" s="174">
        <v>0</v>
      </c>
      <c r="AS54" s="174">
        <v>0</v>
      </c>
      <c r="AT54" s="174">
        <v>0</v>
      </c>
      <c r="AU54" s="180">
        <v>0</v>
      </c>
      <c r="AV54" s="188">
        <v>0</v>
      </c>
      <c r="AW54" s="200">
        <v>0</v>
      </c>
      <c r="AX54" s="192">
        <v>0</v>
      </c>
    </row>
    <row r="55" spans="1:50"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227"/>
      <c r="V55" s="227"/>
      <c r="W55" s="227"/>
      <c r="X55" s="227"/>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c r="AQ55" s="175">
        <v>0.55294932634453808</v>
      </c>
      <c r="AR55" s="175">
        <v>0.55041498492005836</v>
      </c>
      <c r="AS55" s="175">
        <v>0.27332172400097199</v>
      </c>
      <c r="AT55" s="175">
        <v>0.26281524546771334</v>
      </c>
      <c r="AU55" s="181">
        <v>0.2619239182669858</v>
      </c>
      <c r="AV55" s="189">
        <v>0.26496775848545956</v>
      </c>
      <c r="AW55" s="201">
        <v>0.27028914797084064</v>
      </c>
      <c r="AX55" s="193">
        <v>0.27442071465202578</v>
      </c>
    </row>
    <row r="56" spans="1:50"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2">+SUM(AN47:AN55)</f>
        <v>1</v>
      </c>
      <c r="AO56" s="116">
        <f t="shared" si="2"/>
        <v>1</v>
      </c>
      <c r="AP56" s="116">
        <f t="shared" si="2"/>
        <v>1</v>
      </c>
      <c r="AQ56" s="116">
        <f>+SUM(AQ47:AQ55)</f>
        <v>1</v>
      </c>
      <c r="AR56" s="116">
        <f t="shared" ref="AR56:AT56" si="3">+SUM(AR47:AR55)</f>
        <v>1</v>
      </c>
      <c r="AS56" s="116">
        <f t="shared" si="3"/>
        <v>1.0000000000000002</v>
      </c>
      <c r="AT56" s="116">
        <f t="shared" si="3"/>
        <v>1.0000000000000002</v>
      </c>
      <c r="AU56" s="116">
        <f>+SUM(AU47:AU55)</f>
        <v>1</v>
      </c>
      <c r="AV56" s="116">
        <f>+SUM(AV47:AV55)</f>
        <v>1</v>
      </c>
      <c r="AW56" s="116">
        <f>+SUM(AW47:AW55)</f>
        <v>0.99999999999999978</v>
      </c>
      <c r="AX56" s="116">
        <f>+SUM(AX47:AX55)</f>
        <v>1</v>
      </c>
    </row>
    <row r="57" spans="1:50"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50"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50" ht="21.75" thickBot="1">
      <c r="B59" s="43">
        <v>2007</v>
      </c>
      <c r="C59" s="210">
        <v>2008</v>
      </c>
      <c r="D59" s="210"/>
      <c r="E59" s="210"/>
      <c r="F59" s="210"/>
      <c r="G59" s="210">
        <v>2009</v>
      </c>
      <c r="H59" s="210"/>
      <c r="I59" s="210"/>
      <c r="J59" s="210"/>
      <c r="K59" s="210">
        <v>2010</v>
      </c>
      <c r="L59" s="210"/>
      <c r="M59" s="210"/>
      <c r="N59" s="210"/>
      <c r="O59" s="210">
        <v>2011</v>
      </c>
      <c r="P59" s="210"/>
      <c r="Q59" s="210"/>
      <c r="R59" s="210"/>
      <c r="S59" s="215">
        <v>2012</v>
      </c>
      <c r="T59" s="216"/>
      <c r="U59" s="216"/>
      <c r="V59" s="216"/>
      <c r="W59" s="215">
        <v>2013</v>
      </c>
      <c r="X59" s="216"/>
      <c r="Y59" s="216"/>
      <c r="Z59" s="216"/>
      <c r="AA59" s="215">
        <v>2014</v>
      </c>
      <c r="AB59" s="216"/>
      <c r="AC59" s="216"/>
      <c r="AD59" s="216"/>
      <c r="AE59" s="218">
        <v>2015</v>
      </c>
      <c r="AF59" s="219"/>
      <c r="AG59" s="219"/>
      <c r="AH59" s="219"/>
      <c r="AI59" s="218">
        <v>2016</v>
      </c>
      <c r="AJ59" s="219"/>
      <c r="AK59" s="219"/>
      <c r="AL59" s="219"/>
      <c r="AM59" s="218">
        <v>2017</v>
      </c>
      <c r="AN59" s="219"/>
      <c r="AO59" s="219"/>
      <c r="AP59" s="219"/>
      <c r="AQ59" s="218">
        <f>+$AQ$7</f>
        <v>2018</v>
      </c>
      <c r="AR59" s="219"/>
      <c r="AS59" s="219"/>
      <c r="AT59" s="219"/>
      <c r="AU59" s="215">
        <v>2019</v>
      </c>
      <c r="AV59" s="216"/>
      <c r="AW59" s="216"/>
      <c r="AX59" s="216"/>
    </row>
    <row r="60" spans="1:50"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c r="AQ60" s="32" t="s">
        <v>85</v>
      </c>
      <c r="AR60" s="32" t="s">
        <v>86</v>
      </c>
      <c r="AS60" s="32" t="s">
        <v>87</v>
      </c>
      <c r="AT60" s="32" t="s">
        <v>84</v>
      </c>
      <c r="AU60" s="32" t="s">
        <v>85</v>
      </c>
      <c r="AV60" s="32" t="s">
        <v>86</v>
      </c>
      <c r="AW60" s="32" t="s">
        <v>87</v>
      </c>
      <c r="AX60" s="32" t="s">
        <v>84</v>
      </c>
    </row>
    <row r="61" spans="1:50" ht="11.25" customHeight="1">
      <c r="A61" s="42"/>
      <c r="B61" s="47"/>
      <c r="C61" s="47"/>
      <c r="G61" s="60"/>
      <c r="H61" s="67"/>
      <c r="I61" s="67"/>
      <c r="J61" s="67"/>
      <c r="M61" s="31"/>
      <c r="N61" s="31"/>
      <c r="O61" s="31"/>
      <c r="P61" s="31"/>
      <c r="Q61" s="31"/>
      <c r="R61" s="31"/>
      <c r="S61" s="31"/>
      <c r="T61" s="31"/>
    </row>
    <row r="62" spans="1:50"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c r="AQ62" s="125">
        <v>0.17069221801377019</v>
      </c>
      <c r="AR62" s="125">
        <v>0.16619521593201703</v>
      </c>
      <c r="AS62" s="125">
        <v>0.16362236726097243</v>
      </c>
      <c r="AT62" s="125">
        <v>0.16215561176776053</v>
      </c>
      <c r="AU62" s="125">
        <v>0.16122837819116381</v>
      </c>
      <c r="AV62" s="125">
        <v>0.16088358253971474</v>
      </c>
      <c r="AW62" s="125">
        <v>0.14646993497193914</v>
      </c>
      <c r="AX62" s="125">
        <v>0.14861879746728965</v>
      </c>
    </row>
    <row r="63" spans="1:50"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c r="AQ63" s="125">
        <v>1.3509458195501679E-2</v>
      </c>
      <c r="AR63" s="125">
        <v>1.3652241782663785E-2</v>
      </c>
      <c r="AS63" s="125">
        <v>1.3782548607847365E-2</v>
      </c>
      <c r="AT63" s="125">
        <v>1.3837385665595073E-2</v>
      </c>
      <c r="AU63" s="125">
        <v>1.415620017951752E-2</v>
      </c>
      <c r="AV63" s="125">
        <v>1.1766550998012878E-2</v>
      </c>
      <c r="AW63" s="125">
        <v>1.1774635460264844E-2</v>
      </c>
      <c r="AX63" s="125">
        <v>1.2079287622481822E-2</v>
      </c>
    </row>
    <row r="64" spans="1:50"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c r="AQ64" s="125">
        <v>4.0305712444624218E-3</v>
      </c>
      <c r="AR64" s="125">
        <v>3.8854244963310918E-3</v>
      </c>
      <c r="AS64" s="125">
        <v>4.0004497242124059E-3</v>
      </c>
      <c r="AT64" s="125">
        <v>3.3846927986680669E-3</v>
      </c>
      <c r="AU64" s="125">
        <v>3.9081487975622742E-3</v>
      </c>
      <c r="AV64" s="125">
        <v>3.7942994093622248E-3</v>
      </c>
      <c r="AW64" s="125">
        <v>4.3286157905719656E-3</v>
      </c>
      <c r="AX64" s="125">
        <v>4.0031223697546553E-3</v>
      </c>
    </row>
    <row r="65" spans="1:50"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c r="AQ65" s="125">
        <v>5.0258062383895005E-2</v>
      </c>
      <c r="AR65" s="125">
        <v>5.17486057378303E-2</v>
      </c>
      <c r="AS65" s="125">
        <v>5.3730666982154805E-2</v>
      </c>
      <c r="AT65" s="125">
        <v>5.2345047012838902E-2</v>
      </c>
      <c r="AU65" s="125">
        <v>5.2549554809572338E-2</v>
      </c>
      <c r="AV65" s="125">
        <v>5.2762260233759829E-2</v>
      </c>
      <c r="AW65" s="125">
        <v>5.3332484921673022E-2</v>
      </c>
      <c r="AX65" s="125">
        <v>5.0992487738420314E-2</v>
      </c>
    </row>
    <row r="66" spans="1:50"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c r="AQ66" s="125">
        <v>1.5109639500753258E-2</v>
      </c>
      <c r="AR66" s="125">
        <v>1.559284366419519E-2</v>
      </c>
      <c r="AS66" s="125">
        <v>1.6929872718707405E-2</v>
      </c>
      <c r="AT66" s="125">
        <v>1.613671958557587E-2</v>
      </c>
      <c r="AU66" s="125">
        <v>1.6264290203264073E-2</v>
      </c>
      <c r="AV66" s="125">
        <v>1.729866744223018E-2</v>
      </c>
      <c r="AW66" s="125">
        <v>1.7910187031689364E-2</v>
      </c>
      <c r="AX66" s="125">
        <v>1.7789850228492627E-2</v>
      </c>
    </row>
    <row r="67" spans="1:50"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c r="AQ67" s="125">
        <v>7.8108805105560938E-2</v>
      </c>
      <c r="AR67" s="125">
        <v>7.6582901860439451E-2</v>
      </c>
      <c r="AS67" s="125">
        <v>7.5180076057066308E-2</v>
      </c>
      <c r="AT67" s="125">
        <v>7.4786959111651674E-2</v>
      </c>
      <c r="AU67" s="125">
        <v>6.9189835682412132E-2</v>
      </c>
      <c r="AV67" s="125">
        <v>6.8190315585546002E-2</v>
      </c>
      <c r="AW67" s="125">
        <v>6.8211055587968777E-2</v>
      </c>
      <c r="AX67" s="125">
        <v>6.7318178291423683E-2</v>
      </c>
    </row>
    <row r="68" spans="1:50"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c r="AQ68" s="125">
        <v>4.4311956405018961E-3</v>
      </c>
      <c r="AR68" s="125">
        <v>4.1713592602193855E-3</v>
      </c>
      <c r="AS68" s="125">
        <v>3.4563091923632714E-3</v>
      </c>
      <c r="AT68" s="125">
        <v>3.899871967925744E-3</v>
      </c>
      <c r="AU68" s="125">
        <v>3.9824261985824732E-3</v>
      </c>
      <c r="AV68" s="125">
        <v>3.9504851089065445E-3</v>
      </c>
      <c r="AW68" s="125">
        <v>4.3726574890122364E-3</v>
      </c>
      <c r="AX68" s="125">
        <v>4.3661470441862258E-3</v>
      </c>
    </row>
    <row r="69" spans="1:50"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c r="AQ69" s="125">
        <v>2.2457300921686144E-2</v>
      </c>
      <c r="AR69" s="125">
        <v>2.1879360365871056E-2</v>
      </c>
      <c r="AS69" s="125">
        <v>2.1529452279189426E-2</v>
      </c>
      <c r="AT69" s="125">
        <v>2.1175263580068108E-2</v>
      </c>
      <c r="AU69" s="125">
        <v>2.124862578762576E-2</v>
      </c>
      <c r="AV69" s="125">
        <v>2.1651248261370576E-2</v>
      </c>
      <c r="AW69" s="125">
        <v>2.1314197383064899E-2</v>
      </c>
      <c r="AX69" s="125">
        <v>2.18250159713585E-2</v>
      </c>
    </row>
    <row r="70" spans="1:50"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c r="AQ70" s="125">
        <v>2.8927904299802951E-2</v>
      </c>
      <c r="AR70" s="125">
        <v>2.8150112280287846E-2</v>
      </c>
      <c r="AS70" s="125">
        <v>2.8264393344623811E-2</v>
      </c>
      <c r="AT70" s="125">
        <v>2.7092589595438959E-2</v>
      </c>
      <c r="AU70" s="125">
        <v>2.6896235089545691E-2</v>
      </c>
      <c r="AV70" s="125">
        <v>2.5788480287990512E-2</v>
      </c>
      <c r="AW70" s="125">
        <v>2.5076380053896962E-2</v>
      </c>
      <c r="AX70" s="125">
        <v>2.5090140617118749E-2</v>
      </c>
    </row>
    <row r="71" spans="1:50"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c r="AQ71" s="125">
        <v>0.26467982896049119</v>
      </c>
      <c r="AR71" s="125">
        <v>0.26792552660547281</v>
      </c>
      <c r="AS71" s="125">
        <v>0.27060661602600722</v>
      </c>
      <c r="AT71" s="125">
        <v>0.27489468709237735</v>
      </c>
      <c r="AU71" s="125">
        <v>0.27067286186425144</v>
      </c>
      <c r="AV71" s="125">
        <v>0.27995305807483406</v>
      </c>
      <c r="AW71" s="125">
        <v>0.28074293141992146</v>
      </c>
      <c r="AX71" s="125">
        <v>0.27879432410021004</v>
      </c>
    </row>
    <row r="72" spans="1:50"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c r="AQ72" s="125">
        <v>6.8652549054801955E-3</v>
      </c>
      <c r="AR72" s="125">
        <v>6.8967568531130867E-3</v>
      </c>
      <c r="AS72" s="125">
        <v>6.8293784008390361E-3</v>
      </c>
      <c r="AT72" s="125">
        <v>7.1699052795455801E-3</v>
      </c>
      <c r="AU72" s="125">
        <v>7.194411533193933E-3</v>
      </c>
      <c r="AV72" s="125">
        <v>6.9430177793296998E-3</v>
      </c>
      <c r="AW72" s="125">
        <v>6.7946450076149054E-3</v>
      </c>
      <c r="AX72" s="125">
        <v>6.8758907954516542E-3</v>
      </c>
    </row>
    <row r="73" spans="1:50"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c r="AQ73" s="125">
        <v>1.3002677148689721E-2</v>
      </c>
      <c r="AR73" s="125">
        <v>1.3025846358188178E-2</v>
      </c>
      <c r="AS73" s="125">
        <v>1.3189241602358896E-2</v>
      </c>
      <c r="AT73" s="125">
        <v>1.2739803748304678E-2</v>
      </c>
      <c r="AU73" s="125">
        <v>1.2346905427771908E-2</v>
      </c>
      <c r="AV73" s="125">
        <v>1.3445576478561507E-2</v>
      </c>
      <c r="AW73" s="125">
        <v>1.3177128640235885E-2</v>
      </c>
      <c r="AX73" s="125">
        <v>1.2399968503517161E-2</v>
      </c>
    </row>
    <row r="74" spans="1:50"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c r="AQ74" s="125">
        <v>2.1380985797947263E-3</v>
      </c>
      <c r="AR74" s="125">
        <v>2.0950439258399906E-3</v>
      </c>
      <c r="AS74" s="125">
        <v>2.0071815608124848E-3</v>
      </c>
      <c r="AT74" s="125">
        <v>1.9344153075879502E-3</v>
      </c>
      <c r="AU74" s="125">
        <v>1.9126804695490569E-3</v>
      </c>
      <c r="AV74" s="125">
        <v>1.8638168901709755E-3</v>
      </c>
      <c r="AW74" s="125">
        <v>1.8099412292915452E-3</v>
      </c>
      <c r="AX74" s="125">
        <v>1.8513889839757345E-3</v>
      </c>
    </row>
    <row r="75" spans="1:50"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c r="AQ75" s="125">
        <v>0.20690240785638897</v>
      </c>
      <c r="AR75" s="125">
        <v>0.21292762830452766</v>
      </c>
      <c r="AS75" s="125">
        <v>0.21360530036534761</v>
      </c>
      <c r="AT75" s="125">
        <v>0.21755949357949891</v>
      </c>
      <c r="AU75" s="125">
        <v>0.22784178963627064</v>
      </c>
      <c r="AV75" s="125">
        <v>0.22712511063095017</v>
      </c>
      <c r="AW75" s="125">
        <v>0.23892984042207396</v>
      </c>
      <c r="AX75" s="125">
        <v>0.2459544886730318</v>
      </c>
    </row>
    <row r="76" spans="1:50"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c r="AQ76" s="125">
        <v>1.3113651566131795E-2</v>
      </c>
      <c r="AR76" s="125">
        <v>1.1509337881005293E-2</v>
      </c>
      <c r="AS76" s="125">
        <v>1.0870564869611035E-2</v>
      </c>
      <c r="AT76" s="125">
        <v>1.0481469258019172E-2</v>
      </c>
      <c r="AU76" s="125">
        <v>1.098386000329897E-2</v>
      </c>
      <c r="AV76" s="125">
        <v>1.0683245217081559E-2</v>
      </c>
      <c r="AW76" s="125">
        <v>1.0621625032431406E-2</v>
      </c>
      <c r="AX76" s="125">
        <v>1.0479991814194315E-2</v>
      </c>
    </row>
    <row r="77" spans="1:50"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c r="AQ77" s="125">
        <v>2.6037025249125687E-2</v>
      </c>
      <c r="AR77" s="125">
        <v>2.5422423228294775E-2</v>
      </c>
      <c r="AS77" s="125">
        <v>2.5201009822098313E-2</v>
      </c>
      <c r="AT77" s="125">
        <v>2.4740340532687914E-2</v>
      </c>
      <c r="AU77" s="125">
        <v>2.4120942362091859E-2</v>
      </c>
      <c r="AV77" s="125">
        <v>2.3700440071826121E-2</v>
      </c>
      <c r="AW77" s="125">
        <v>2.334209090262691E-2</v>
      </c>
      <c r="AX77" s="125">
        <v>2.2407301234698366E-2</v>
      </c>
    </row>
    <row r="78" spans="1:50"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c r="AQ78" s="125">
        <v>7.8547098880916447E-2</v>
      </c>
      <c r="AR78" s="125">
        <v>7.7092472565202685E-2</v>
      </c>
      <c r="AS78" s="125">
        <v>7.5795524021002106E-2</v>
      </c>
      <c r="AT78" s="125">
        <v>7.4790888430073338E-2</v>
      </c>
      <c r="AU78" s="125">
        <v>7.4596108589103136E-2</v>
      </c>
      <c r="AV78" s="125">
        <v>6.8835401273227514E-2</v>
      </c>
      <c r="AW78" s="125">
        <v>7.076623090987462E-2</v>
      </c>
      <c r="AX78" s="125">
        <v>6.8041062809345174E-2</v>
      </c>
    </row>
    <row r="79" spans="1:50"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c r="AQ79" s="175">
        <v>1.1888015470467301E-3</v>
      </c>
      <c r="AR79" s="175">
        <v>1.2468988985000298E-3</v>
      </c>
      <c r="AS79" s="175">
        <v>1.3990471647860169E-3</v>
      </c>
      <c r="AT79" s="175">
        <v>8.7485568638241543E-4</v>
      </c>
      <c r="AU79" s="181">
        <v>9.0674517522280234E-4</v>
      </c>
      <c r="AV79" s="189">
        <v>1.3644437171249706E-3</v>
      </c>
      <c r="AW79" s="201">
        <v>1.0254177458483122E-3</v>
      </c>
      <c r="AX79" s="193">
        <v>1.1125557350498995E-3</v>
      </c>
    </row>
    <row r="80" spans="1:50"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4">+SUM(AN62:AN79)</f>
        <v>0.99999999999999978</v>
      </c>
      <c r="AO80" s="116">
        <f t="shared" si="4"/>
        <v>1.0000000000000002</v>
      </c>
      <c r="AP80" s="116">
        <f t="shared" si="4"/>
        <v>1.0000000000000002</v>
      </c>
      <c r="AQ80" s="116">
        <f>+SUM(AQ62:AQ79)</f>
        <v>1</v>
      </c>
      <c r="AR80" s="116">
        <f t="shared" ref="AR80:AT80" si="5">+SUM(AR62:AR79)</f>
        <v>0.99999999999999967</v>
      </c>
      <c r="AS80" s="116">
        <f t="shared" si="5"/>
        <v>1</v>
      </c>
      <c r="AT80" s="116">
        <f t="shared" si="5"/>
        <v>1</v>
      </c>
      <c r="AU80" s="116">
        <f>+SUM(AU62:AU79)</f>
        <v>0.99999999999999989</v>
      </c>
      <c r="AV80" s="116">
        <f>+SUM(AV62:AV79)</f>
        <v>1.0000000000000002</v>
      </c>
      <c r="AW80" s="116">
        <f>+SUM(AW62:AW79)</f>
        <v>1.0000000000000004</v>
      </c>
      <c r="AX80" s="116">
        <f>+SUM(AX62:AX79)</f>
        <v>1.0000000000000004</v>
      </c>
    </row>
    <row r="81" spans="1:50"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50"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50" ht="21.75" thickBot="1">
      <c r="B83" s="43">
        <v>2007</v>
      </c>
      <c r="C83" s="210">
        <v>2008</v>
      </c>
      <c r="D83" s="210"/>
      <c r="E83" s="210"/>
      <c r="F83" s="210"/>
      <c r="G83" s="210">
        <v>2009</v>
      </c>
      <c r="H83" s="210"/>
      <c r="I83" s="210"/>
      <c r="J83" s="210"/>
      <c r="K83" s="210">
        <v>2010</v>
      </c>
      <c r="L83" s="210"/>
      <c r="M83" s="210"/>
      <c r="N83" s="210"/>
      <c r="O83" s="210">
        <v>2011</v>
      </c>
      <c r="P83" s="210"/>
      <c r="Q83" s="210"/>
      <c r="R83" s="210"/>
      <c r="S83" s="215">
        <v>2012</v>
      </c>
      <c r="T83" s="216"/>
      <c r="U83" s="216"/>
      <c r="V83" s="216"/>
      <c r="W83" s="215">
        <v>2013</v>
      </c>
      <c r="X83" s="216"/>
      <c r="Y83" s="216"/>
      <c r="Z83" s="216"/>
      <c r="AA83" s="215">
        <v>2014</v>
      </c>
      <c r="AB83" s="216"/>
      <c r="AC83" s="216"/>
      <c r="AD83" s="216"/>
      <c r="AE83" s="218">
        <v>2015</v>
      </c>
      <c r="AF83" s="219"/>
      <c r="AG83" s="219"/>
      <c r="AH83" s="219"/>
      <c r="AI83" s="218">
        <v>2016</v>
      </c>
      <c r="AJ83" s="219"/>
      <c r="AK83" s="219"/>
      <c r="AL83" s="219"/>
      <c r="AM83" s="218">
        <v>2017</v>
      </c>
      <c r="AN83" s="219"/>
      <c r="AO83" s="219"/>
      <c r="AP83" s="219"/>
      <c r="AQ83" s="218">
        <f>+$AQ$7</f>
        <v>2018</v>
      </c>
      <c r="AR83" s="219"/>
      <c r="AS83" s="219"/>
      <c r="AT83" s="219"/>
      <c r="AU83" s="215">
        <v>2019</v>
      </c>
      <c r="AV83" s="216"/>
      <c r="AW83" s="216"/>
      <c r="AX83" s="216"/>
    </row>
    <row r="84" spans="1:50"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c r="AQ84" s="32" t="s">
        <v>85</v>
      </c>
      <c r="AR84" s="32" t="s">
        <v>86</v>
      </c>
      <c r="AS84" s="32" t="s">
        <v>87</v>
      </c>
      <c r="AT84" s="32" t="s">
        <v>84</v>
      </c>
      <c r="AU84" s="32" t="s">
        <v>85</v>
      </c>
      <c r="AV84" s="32" t="s">
        <v>86</v>
      </c>
      <c r="AW84" s="32" t="s">
        <v>87</v>
      </c>
      <c r="AX84" s="32" t="s">
        <v>84</v>
      </c>
    </row>
    <row r="85" spans="1:50">
      <c r="C85" s="35"/>
      <c r="G85" s="60"/>
      <c r="H85" s="67"/>
      <c r="I85" s="67"/>
      <c r="J85" s="67"/>
      <c r="M85" s="31"/>
      <c r="N85" s="31"/>
      <c r="O85" s="31"/>
      <c r="P85" s="31"/>
      <c r="Q85" s="31"/>
      <c r="R85" s="31"/>
      <c r="S85" s="31"/>
      <c r="T85" s="31"/>
    </row>
    <row r="86" spans="1:50"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c r="AQ86" s="176">
        <v>0.13323433988148714</v>
      </c>
      <c r="AR86" s="176">
        <v>0.13554112285164452</v>
      </c>
      <c r="AS86" s="176">
        <v>0.14124221350035179</v>
      </c>
      <c r="AT86" s="176">
        <v>0.13254619655030078</v>
      </c>
      <c r="AU86" s="182">
        <v>0.14352508316571422</v>
      </c>
      <c r="AV86" s="186">
        <v>0.15890987029708539</v>
      </c>
      <c r="AW86" s="198">
        <v>0.15324929336977011</v>
      </c>
      <c r="AX86" s="194">
        <v>0.13885569930909905</v>
      </c>
    </row>
    <row r="87" spans="1:50"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c r="AQ87" s="176">
        <v>0.12634606041296162</v>
      </c>
      <c r="AR87" s="176">
        <v>0.12029166741852933</v>
      </c>
      <c r="AS87" s="176">
        <v>0.1289167429767826</v>
      </c>
      <c r="AT87" s="176">
        <v>0.1266982822703181</v>
      </c>
      <c r="AU87" s="182">
        <v>0.13219375434054864</v>
      </c>
      <c r="AV87" s="186">
        <v>0.13381910359712224</v>
      </c>
      <c r="AW87" s="198">
        <v>0.13639702808715309</v>
      </c>
      <c r="AX87" s="194">
        <v>0.13843054524906986</v>
      </c>
    </row>
    <row r="88" spans="1:50"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c r="AQ88" s="176">
        <v>8.590747918669242E-2</v>
      </c>
      <c r="AR88" s="176">
        <v>9.6803226469733203E-2</v>
      </c>
      <c r="AS88" s="176">
        <v>0.10256574577435898</v>
      </c>
      <c r="AT88" s="176">
        <v>0.11374678770462146</v>
      </c>
      <c r="AU88" s="182">
        <v>0.10998493406047283</v>
      </c>
      <c r="AV88" s="186">
        <v>0.10531063058361945</v>
      </c>
      <c r="AW88" s="198">
        <v>0.12014939457692204</v>
      </c>
      <c r="AX88" s="194">
        <v>0.12545631044879457</v>
      </c>
    </row>
    <row r="89" spans="1:50"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c r="AQ89" s="176">
        <v>7.0616804689850238E-2</v>
      </c>
      <c r="AR89" s="176">
        <v>8.6668738817422708E-2</v>
      </c>
      <c r="AS89" s="176">
        <v>9.1305498416613881E-2</v>
      </c>
      <c r="AT89" s="176">
        <v>9.5302192508890257E-2</v>
      </c>
      <c r="AU89" s="182">
        <v>0.10620388416398167</v>
      </c>
      <c r="AV89" s="186">
        <v>0.12152534111404026</v>
      </c>
      <c r="AW89" s="198">
        <v>0.12888914176758709</v>
      </c>
      <c r="AX89" s="194">
        <v>0.14229026447485824</v>
      </c>
    </row>
    <row r="90" spans="1:50"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c r="AQ90" s="175">
        <v>0.58389531582900855</v>
      </c>
      <c r="AR90" s="175">
        <v>0.56069524444267016</v>
      </c>
      <c r="AS90" s="175">
        <v>0.53596979933189282</v>
      </c>
      <c r="AT90" s="175">
        <v>0.53170654096586933</v>
      </c>
      <c r="AU90" s="181">
        <v>0.50809234426928251</v>
      </c>
      <c r="AV90" s="189">
        <v>0.48043505440813278</v>
      </c>
      <c r="AW90" s="201">
        <v>0.46131514219856767</v>
      </c>
      <c r="AX90" s="193">
        <v>0.45496718051817819</v>
      </c>
    </row>
    <row r="91" spans="1:50"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6">+SUM(AN86:AN90)</f>
        <v>1</v>
      </c>
      <c r="AO91" s="116">
        <f t="shared" si="6"/>
        <v>1</v>
      </c>
      <c r="AP91" s="116">
        <f t="shared" si="6"/>
        <v>1</v>
      </c>
      <c r="AQ91" s="116">
        <f>+SUM(AQ86:AQ90)</f>
        <v>0.99999999999999989</v>
      </c>
      <c r="AR91" s="116">
        <f t="shared" ref="AR91:AT91" si="7">+SUM(AR86:AR90)</f>
        <v>1</v>
      </c>
      <c r="AS91" s="116">
        <f t="shared" si="7"/>
        <v>1</v>
      </c>
      <c r="AT91" s="116">
        <f t="shared" si="7"/>
        <v>0.99999999999999989</v>
      </c>
      <c r="AU91" s="116">
        <f>+SUM(AU86:AU90)</f>
        <v>0.99999999999999989</v>
      </c>
      <c r="AV91" s="116">
        <f>+SUM(AV86:AV90)</f>
        <v>1</v>
      </c>
      <c r="AW91" s="116">
        <f>+SUM(AW86:AW90)</f>
        <v>1</v>
      </c>
      <c r="AX91" s="116">
        <f>+SUM(AX86:AX90)</f>
        <v>0.99999999999999989</v>
      </c>
    </row>
    <row r="92" spans="1:50"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50"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50" ht="21.75" thickBot="1">
      <c r="B94" s="43">
        <v>2007</v>
      </c>
      <c r="C94" s="210">
        <v>2008</v>
      </c>
      <c r="D94" s="210"/>
      <c r="E94" s="210"/>
      <c r="F94" s="210"/>
      <c r="G94" s="210">
        <v>2009</v>
      </c>
      <c r="H94" s="210"/>
      <c r="I94" s="210"/>
      <c r="J94" s="210"/>
      <c r="K94" s="210">
        <v>2010</v>
      </c>
      <c r="L94" s="210"/>
      <c r="M94" s="210"/>
      <c r="N94" s="210"/>
      <c r="O94" s="210">
        <v>2011</v>
      </c>
      <c r="P94" s="210"/>
      <c r="Q94" s="210"/>
      <c r="R94" s="210"/>
      <c r="S94" s="215">
        <v>2012</v>
      </c>
      <c r="T94" s="216"/>
      <c r="U94" s="216"/>
      <c r="V94" s="216"/>
      <c r="W94" s="215">
        <v>2013</v>
      </c>
      <c r="X94" s="216"/>
      <c r="Y94" s="216"/>
      <c r="Z94" s="216"/>
      <c r="AA94" s="215">
        <v>2014</v>
      </c>
      <c r="AB94" s="216"/>
      <c r="AC94" s="216"/>
      <c r="AD94" s="216"/>
      <c r="AE94" s="218">
        <v>2015</v>
      </c>
      <c r="AF94" s="219"/>
      <c r="AG94" s="219"/>
      <c r="AH94" s="219"/>
      <c r="AI94" s="218">
        <v>2016</v>
      </c>
      <c r="AJ94" s="219"/>
      <c r="AK94" s="219"/>
      <c r="AL94" s="219"/>
      <c r="AM94" s="218">
        <v>2017</v>
      </c>
      <c r="AN94" s="219"/>
      <c r="AO94" s="219"/>
      <c r="AP94" s="219"/>
      <c r="AQ94" s="218">
        <f>+$AQ$7</f>
        <v>2018</v>
      </c>
      <c r="AR94" s="219"/>
      <c r="AS94" s="219"/>
      <c r="AT94" s="219"/>
      <c r="AU94" s="215">
        <v>2019</v>
      </c>
      <c r="AV94" s="216"/>
      <c r="AW94" s="216"/>
      <c r="AX94" s="216"/>
    </row>
    <row r="95" spans="1:50"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c r="AQ95" s="32" t="s">
        <v>85</v>
      </c>
      <c r="AR95" s="32" t="s">
        <v>86</v>
      </c>
      <c r="AS95" s="32" t="s">
        <v>87</v>
      </c>
      <c r="AT95" s="32" t="s">
        <v>84</v>
      </c>
      <c r="AU95" s="32" t="s">
        <v>85</v>
      </c>
      <c r="AV95" s="32" t="s">
        <v>86</v>
      </c>
      <c r="AW95" s="32" t="s">
        <v>87</v>
      </c>
      <c r="AX95" s="32" t="s">
        <v>84</v>
      </c>
    </row>
    <row r="96" spans="1:50" ht="21">
      <c r="A96" s="42"/>
      <c r="B96" s="47"/>
      <c r="C96" s="47"/>
      <c r="D96" s="47"/>
      <c r="E96" s="47"/>
      <c r="F96" s="47"/>
      <c r="G96" s="61"/>
      <c r="H96" s="68"/>
      <c r="I96" s="68"/>
      <c r="J96" s="68"/>
      <c r="M96" s="31"/>
      <c r="N96" s="31"/>
      <c r="O96" s="31"/>
      <c r="P96" s="31"/>
      <c r="Q96" s="31"/>
      <c r="R96" s="31"/>
      <c r="S96" s="31"/>
      <c r="T96" s="31"/>
    </row>
    <row r="97" spans="1:50"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c r="AQ97" s="176">
        <v>0.14914334446276645</v>
      </c>
      <c r="AR97" s="176">
        <v>0.15378440656018097</v>
      </c>
      <c r="AS97" s="176">
        <v>0.15428630891444872</v>
      </c>
      <c r="AT97" s="176">
        <v>0.16748516527253243</v>
      </c>
      <c r="AU97" s="182">
        <v>0.1691470252845495</v>
      </c>
      <c r="AV97" s="186">
        <v>0.16631252864312085</v>
      </c>
      <c r="AW97" s="198">
        <v>0.15624868963989921</v>
      </c>
      <c r="AX97" s="194">
        <v>0.16253630420379128</v>
      </c>
    </row>
    <row r="98" spans="1:50"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c r="AQ98" s="176">
        <v>0.25449758588583105</v>
      </c>
      <c r="AR98" s="176">
        <v>0.2480710630717903</v>
      </c>
      <c r="AS98" s="176">
        <v>0.24700292983418093</v>
      </c>
      <c r="AT98" s="176">
        <v>0.24439297799061296</v>
      </c>
      <c r="AU98" s="182">
        <v>0.23812688619427153</v>
      </c>
      <c r="AV98" s="186">
        <v>0.2428681970147977</v>
      </c>
      <c r="AW98" s="198">
        <v>0.23954691344275228</v>
      </c>
      <c r="AX98" s="194">
        <v>0.24258913998670181</v>
      </c>
    </row>
    <row r="99" spans="1:50"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c r="AQ99" s="176">
        <v>0.28708818393758145</v>
      </c>
      <c r="AR99" s="176">
        <v>0.2929281815277911</v>
      </c>
      <c r="AS99" s="176">
        <v>0.29614506878650299</v>
      </c>
      <c r="AT99" s="176">
        <v>0.29524258445018459</v>
      </c>
      <c r="AU99" s="182">
        <v>0.2979681963304302</v>
      </c>
      <c r="AV99" s="186">
        <v>0.3049620893642368</v>
      </c>
      <c r="AW99" s="198">
        <v>0.31786423360760391</v>
      </c>
      <c r="AX99" s="194">
        <v>0.31465552310993633</v>
      </c>
    </row>
    <row r="100" spans="1:50"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c r="AQ100" s="176">
        <v>0.23680752447327164</v>
      </c>
      <c r="AR100" s="176">
        <v>0.23269299080154854</v>
      </c>
      <c r="AS100" s="176">
        <v>0.22780154961806423</v>
      </c>
      <c r="AT100" s="176">
        <v>0.21853814869016694</v>
      </c>
      <c r="AU100" s="182">
        <v>0.22074529246880453</v>
      </c>
      <c r="AV100" s="186">
        <v>0.20837522429127764</v>
      </c>
      <c r="AW100" s="198">
        <v>0.20114663938060731</v>
      </c>
      <c r="AX100" s="194">
        <v>0.19060587411542132</v>
      </c>
    </row>
    <row r="101" spans="1:50"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c r="AQ101" s="176">
        <v>7.2463361240549237E-2</v>
      </c>
      <c r="AR101" s="176">
        <v>7.2523358038688909E-2</v>
      </c>
      <c r="AS101" s="176">
        <v>7.4764142846803133E-2</v>
      </c>
      <c r="AT101" s="176">
        <v>7.4341123596503106E-2</v>
      </c>
      <c r="AU101" s="182">
        <v>7.4012599721944253E-2</v>
      </c>
      <c r="AV101" s="186">
        <v>7.7481960686567042E-2</v>
      </c>
      <c r="AW101" s="198">
        <v>8.5193523929137413E-2</v>
      </c>
      <c r="AX101" s="194">
        <v>8.9613158584149172E-2</v>
      </c>
    </row>
    <row r="102" spans="1:50"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c r="AQ102" s="143">
        <v>0</v>
      </c>
      <c r="AR102" s="143">
        <v>0</v>
      </c>
      <c r="AS102" s="143">
        <v>0</v>
      </c>
      <c r="AT102" s="143">
        <v>0</v>
      </c>
      <c r="AU102" s="143">
        <v>0</v>
      </c>
      <c r="AV102" s="143">
        <v>0</v>
      </c>
      <c r="AW102" s="143">
        <v>0</v>
      </c>
      <c r="AX102" s="143">
        <v>0</v>
      </c>
    </row>
    <row r="103" spans="1:50"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8">+SUM(AN97:AN101)</f>
        <v>1</v>
      </c>
      <c r="AO103" s="116">
        <f t="shared" si="8"/>
        <v>0.99999999999999989</v>
      </c>
      <c r="AP103" s="116">
        <f t="shared" si="8"/>
        <v>1</v>
      </c>
      <c r="AQ103" s="116">
        <f>+SUM(AQ97:AQ101)</f>
        <v>0.99999999999999978</v>
      </c>
      <c r="AR103" s="116">
        <f t="shared" ref="AR103:AT103" si="9">+SUM(AR97:AR101)</f>
        <v>0.99999999999999989</v>
      </c>
      <c r="AS103" s="116">
        <f t="shared" si="9"/>
        <v>0.99999999999999989</v>
      </c>
      <c r="AT103" s="116">
        <f t="shared" si="9"/>
        <v>1</v>
      </c>
      <c r="AU103" s="116">
        <f>+SUM(AU97:AU101)</f>
        <v>1</v>
      </c>
      <c r="AV103" s="116">
        <f>+SUM(AV97:AV101)</f>
        <v>1</v>
      </c>
      <c r="AW103" s="116">
        <f>+SUM(AW97:AW101)</f>
        <v>1</v>
      </c>
      <c r="AX103" s="116">
        <f>+SUM(AX97:AX101)</f>
        <v>0.99999999999999989</v>
      </c>
    </row>
    <row r="104" spans="1:50" ht="21">
      <c r="K104" s="74"/>
    </row>
    <row r="108" spans="1:50">
      <c r="Y108" s="75"/>
    </row>
    <row r="109" spans="1:50">
      <c r="Y109" s="75"/>
    </row>
    <row r="110" spans="1:50">
      <c r="Y110" s="75"/>
    </row>
    <row r="111" spans="1:50">
      <c r="Y111" s="75"/>
    </row>
    <row r="112" spans="1:50">
      <c r="Y112" s="75"/>
    </row>
    <row r="113" spans="25:25">
      <c r="Y113" s="75"/>
    </row>
    <row r="114" spans="25:25">
      <c r="Y114" s="75"/>
    </row>
  </sheetData>
  <mergeCells count="110">
    <mergeCell ref="AU7:AX7"/>
    <mergeCell ref="AU27:AX27"/>
    <mergeCell ref="AU44:AX44"/>
    <mergeCell ref="AU59:AX59"/>
    <mergeCell ref="AU83:AX83"/>
    <mergeCell ref="AU94:AX94"/>
    <mergeCell ref="AE7:AH7"/>
    <mergeCell ref="AE27:AH27"/>
    <mergeCell ref="AE44:AH44"/>
    <mergeCell ref="AE59:AH59"/>
    <mergeCell ref="AE83:AH83"/>
    <mergeCell ref="AE94:AH94"/>
    <mergeCell ref="AI94:AL94"/>
    <mergeCell ref="AI7:AL7"/>
    <mergeCell ref="AI27:AL27"/>
    <mergeCell ref="AI44:AL44"/>
    <mergeCell ref="AI59:AL59"/>
    <mergeCell ref="AI83:AL83"/>
    <mergeCell ref="AQ94:AT94"/>
    <mergeCell ref="AQ7:AT7"/>
    <mergeCell ref="AQ27:AT27"/>
    <mergeCell ref="AQ44:AT44"/>
    <mergeCell ref="AQ59:AT59"/>
    <mergeCell ref="AQ83:AT83"/>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A44:AD44"/>
    <mergeCell ref="W47:W48"/>
    <mergeCell ref="X47:X48"/>
    <mergeCell ref="U54:U55"/>
    <mergeCell ref="V54:V55"/>
    <mergeCell ref="W54:W55"/>
    <mergeCell ref="X54:X55"/>
    <mergeCell ref="W44:Z44"/>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AM94:AP94"/>
    <mergeCell ref="AM7:AP7"/>
    <mergeCell ref="AM27:AP27"/>
    <mergeCell ref="AM44:AP44"/>
    <mergeCell ref="AM59:AP59"/>
    <mergeCell ref="AM83:AP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2020-02-07T12:23:45Z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2101925116</vt:i4>
  </property>
  <property fmtid="{D5CDD505-2E9C-101B-9397-08002B2CF9AE}" pid="3" name="_NewReviewCycle">
    <vt:lpwstr/>
  </property>
</Properties>
</file>